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EstaPasta_de_trabalho" checkCompatibility="1"/>
  <mc:AlternateContent xmlns:mc="http://schemas.openxmlformats.org/markup-compatibility/2006">
    <mc:Choice Requires="x15">
      <x15ac:absPath xmlns:x15ac="http://schemas.microsoft.com/office/spreadsheetml/2010/11/ac" url="G:\Meu Drive\SSGEOP\Contratos\Viadutos\Viaduto Benjamin\"/>
    </mc:Choice>
  </mc:AlternateContent>
  <xr:revisionPtr revIDLastSave="0" documentId="13_ncr:1_{5B2DF3F5-E891-4D32-9922-074DC6F14CF2}" xr6:coauthVersionLast="47" xr6:coauthVersionMax="47" xr10:uidLastSave="{00000000-0000-0000-0000-000000000000}"/>
  <bookViews>
    <workbookView xWindow="-120" yWindow="-120" windowWidth="29040" windowHeight="15840" tabRatio="979" firstSheet="2" activeTab="2" xr2:uid="{00000000-000D-0000-FFFF-FFFF00000000}"/>
  </bookViews>
  <sheets>
    <sheet name="RESUMO " sheetId="48" state="hidden" r:id="rId1"/>
    <sheet name="Grafico" sheetId="49" state="hidden" r:id="rId2"/>
    <sheet name="PLQ" sheetId="81" r:id="rId3"/>
    <sheet name="RESUMO" sheetId="82" r:id="rId4"/>
    <sheet name="CRONO" sheetId="83" r:id="rId5"/>
    <sheet name="BDI" sheetId="85" r:id="rId6"/>
    <sheet name="CRONO FINANCEIRO" sheetId="84" r:id="rId7"/>
    <sheet name="GICFER" sheetId="58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1VB3" localSheetId="6">#REF!</definedName>
    <definedName name="_1VB3" localSheetId="2">#REF!</definedName>
    <definedName name="_1VB3">#REF!</definedName>
    <definedName name="_xlnm._FilterDatabase" localSheetId="2" hidden="1">PLQ!$B$7:$H$8</definedName>
    <definedName name="_xlnm._FilterDatabase" localSheetId="3" hidden="1">RESUMO!$D$6:$E$8</definedName>
    <definedName name="_XXX" localSheetId="2">#REF!</definedName>
    <definedName name="_XXX">#REF!</definedName>
    <definedName name="a" localSheetId="2">#REF!</definedName>
    <definedName name="a">#REF!</definedName>
    <definedName name="A_BritaGrad">1.2246</definedName>
    <definedName name="A_Pilar">0.75^2*PI()</definedName>
    <definedName name="A_Sec_Laj_Tras">1.1728</definedName>
    <definedName name="A_Sec_Tabu">2.45</definedName>
    <definedName name="Acréscimo" localSheetId="2">#REF!</definedName>
    <definedName name="Acréscimo">#REF!</definedName>
    <definedName name="_xlnm.Print_Area" localSheetId="5">BDI!$B$1:$G$37</definedName>
    <definedName name="_xlnm.Print_Area" localSheetId="4">CRONO!$A$2:$N$34</definedName>
    <definedName name="_xlnm.Print_Area" localSheetId="6">'CRONO FINANCEIRO'!$A$2:$P$51</definedName>
    <definedName name="_xlnm.Print_Area" localSheetId="2">PLQ!$B$2:$J$328</definedName>
    <definedName name="_xlnm.Print_Area" localSheetId="3">RESUMO!$B$2:$E$24</definedName>
    <definedName name="asdsd" localSheetId="6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terros" localSheetId="2">#REF!</definedName>
    <definedName name="Aterros">#REF!</definedName>
    <definedName name="bghsbhf">[1]Constante!$B$3</definedName>
    <definedName name="BJJJJJJJJJ">[1]valas!$A$3:$A$44</definedName>
    <definedName name="Cabeçalho" localSheetId="6">#REF!</definedName>
    <definedName name="Cabeçalho" localSheetId="2">#REF!</definedName>
    <definedName name="Cabeçalho">#REF!</definedName>
    <definedName name="Calcular" localSheetId="2">#REF!</definedName>
    <definedName name="Calcular">#REF!</definedName>
    <definedName name="CalcularAgora" localSheetId="2">#REF!</definedName>
    <definedName name="CalcularAgora">#REF!</definedName>
    <definedName name="CalcularAterro" localSheetId="2">#REF!</definedName>
    <definedName name="CalcularAterro">#REF!</definedName>
    <definedName name="CalcularCorte" localSheetId="2">#REF!</definedName>
    <definedName name="CalcularCorte">#REF!</definedName>
    <definedName name="COMPLEMENTARES" localSheetId="6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MPLEMENTARES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MPLEMENTARE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mprimento" localSheetId="2">#REF!</definedName>
    <definedName name="comprimento">#REF!</definedName>
    <definedName name="Conc_Magro_Bloco">2.303</definedName>
    <definedName name="Cortes" localSheetId="2">#REF!</definedName>
    <definedName name="Cortes">#REF!</definedName>
    <definedName name="DAnilo" localSheetId="2">#REF!</definedName>
    <definedName name="DAnilo">#REF!</definedName>
    <definedName name="DDDDDDDDDDD">[1]valas!$A$3:$A$44</definedName>
    <definedName name="dispositivos" localSheetId="4">[2]dispositivos!$B$1:$B$65415</definedName>
    <definedName name="dispositivos">[2]dispositivos!$B$1:$B$65415</definedName>
    <definedName name="dispositivos1">[3]dispositivos!$A$1:$A$65536</definedName>
    <definedName name="Ext_BordaMaior">61.41</definedName>
    <definedName name="Ext_BordaMenor">49.2429</definedName>
    <definedName name="Ext_Eixo">47.27</definedName>
    <definedName name="fAFGEG">[4]dispositivos!$A$1:$A$65536</definedName>
    <definedName name="Fator_de_Compactação" localSheetId="2">[5]Constante!$B$3</definedName>
    <definedName name="Fator_de_Compactação" localSheetId="3">[5]Constante!$B$3</definedName>
    <definedName name="Fator_de_Compactação">[5]Constante!$B$3</definedName>
    <definedName name="Forma_BlocoE1">16.64*2+16.203</definedName>
    <definedName name="Forma_BlocoE2">13.64*2+11.628</definedName>
    <definedName name="Forma_BloPort">17.64*2.5+18.23</definedName>
    <definedName name="Forma_Trav">91.81</definedName>
    <definedName name="GDAGEGAAAAAAA">[6]valas!$A$3:$A$41</definedName>
    <definedName name="GDGDGD">[7]dispositivos!$B$1:$B$65536</definedName>
    <definedName name="GESGSD">[7]dispositivos!$B$1:$B$65536</definedName>
    <definedName name="Groute">0.55*0.7*0.025*3+0.45*0.45*0.025*5</definedName>
    <definedName name="hhhhhhhhhhhhhhhh">[8]valas!$A$3:$A$41</definedName>
    <definedName name="HTSDGH">[6]valas!$A$3:$A$41</definedName>
    <definedName name="itens" localSheetId="4">[9]dispositivos!#REF!</definedName>
    <definedName name="itens" localSheetId="2">[9]dispositivos!#REF!</definedName>
    <definedName name="itens" localSheetId="3">[9]dispositivos!#REF!</definedName>
    <definedName name="itens">[9]dispositivos!#REF!</definedName>
    <definedName name="JJJJJJJJJJJJJJJJJ">[6]valas!$A$3:$A$41</definedName>
    <definedName name="JTYKTKTYK">[6]valas!$A$3:$A$41</definedName>
    <definedName name="kdhdjdk">[1]valas!$A$1:$D$44</definedName>
    <definedName name="kkkkkkkkkkkkk">[1]valas!$A$3:$A$44</definedName>
    <definedName name="L_Pilar">5+5.9+3.7</definedName>
    <definedName name="L_Rolamento">9.7</definedName>
    <definedName name="memoria" localSheetId="2">#REF!</definedName>
    <definedName name="memoria">#REF!</definedName>
    <definedName name="N_Buzinotes">14</definedName>
    <definedName name="n_preLajes">22</definedName>
    <definedName name="nEstacas_BlocoE1">10</definedName>
    <definedName name="nEstacas_BlocoE2">6</definedName>
    <definedName name="nEstacas_BlocoPort">12</definedName>
    <definedName name="OAC" localSheetId="2">#REF!</definedName>
    <definedName name="OAC">#REF!</definedName>
    <definedName name="obras" localSheetId="2">[5]valas!$A$3:$A$14</definedName>
    <definedName name="obras" localSheetId="3">[5]valas!$A$3:$A$14</definedName>
    <definedName name="obras">[5]valas!$A$3:$A$14</definedName>
    <definedName name="obras1" localSheetId="2">[10]valas!$A$3:$A$21</definedName>
    <definedName name="obras1">[10]valas!$A$3:$A$21</definedName>
    <definedName name="Per_Pilar">0.75*2*PI()</definedName>
    <definedName name="Per_Sec_Tab">12</definedName>
    <definedName name="Peso_T168">37303.15</definedName>
    <definedName name="Peso_T355.5">96983.22</definedName>
    <definedName name="Peso_T60">713.63</definedName>
    <definedName name="pq" localSheetId="4">[9]dispositivos!#REF!</definedName>
    <definedName name="pq" localSheetId="2">[9]dispositivos!#REF!</definedName>
    <definedName name="pq" localSheetId="3">[9]dispositivos!#REF!</definedName>
    <definedName name="pq">[9]dispositivos!#REF!</definedName>
    <definedName name="PQVALE" localSheetId="4">#REF!</definedName>
    <definedName name="PQVALE" localSheetId="2">#REF!</definedName>
    <definedName name="PQVALE" localSheetId="3">#REF!</definedName>
    <definedName name="PQVALE">#REF!</definedName>
    <definedName name="Print_Area" localSheetId="0">'RESUMO '!$B$2:$D$22</definedName>
    <definedName name="quantidades" localSheetId="6">#REF!</definedName>
    <definedName name="quantidades" localSheetId="2">#REF!</definedName>
    <definedName name="quantidades">#REF!</definedName>
    <definedName name="Rodapé" localSheetId="2">#REF!</definedName>
    <definedName name="Rodapé">#REF!</definedName>
    <definedName name="SDGSGSG">[7]dispositivos!$B$1:$B$65536</definedName>
    <definedName name="t_Pavimento">0.05</definedName>
    <definedName name="tab" localSheetId="2">[3]dispositivos!#REF!</definedName>
    <definedName name="tab">[3]dispositivos!#REF!</definedName>
    <definedName name="Tabela" localSheetId="6">#REF!</definedName>
    <definedName name="Tabela" localSheetId="2">#REF!</definedName>
    <definedName name="Tabela">#REF!</definedName>
    <definedName name="tabelafinal" localSheetId="4">[2]dispositivos!#REF!</definedName>
    <definedName name="tabelafinal" localSheetId="2">[2]dispositivos!#REF!</definedName>
    <definedName name="tabelafinal" localSheetId="3">[2]dispositivos!#REF!</definedName>
    <definedName name="tabelafinal">[2]dispositivos!#REF!</definedName>
    <definedName name="Taxa_Bloco" localSheetId="6">120*(Vol_BlocoE1+Vol_BlocE2+Vol_BlocoProt)</definedName>
    <definedName name="Taxa_Bloco">120*(Vol_BlocoE1+Vol_BlocE2+Vol_BlocoProt)</definedName>
    <definedName name="Taxa_Pilar" localSheetId="6">'CRONO FINANCEIRO'!Vol_PIlar*200</definedName>
    <definedName name="Taxa_Pilar">Vol_PIlar*200</definedName>
    <definedName name="Taxa_Travessa" localSheetId="6">Vol_Travessa*150</definedName>
    <definedName name="Taxa_Travessa">Vol_Travessa*150</definedName>
    <definedName name="_xlnm.Print_Titles" localSheetId="2">PLQ!$2:$8</definedName>
    <definedName name="TOTAIS" localSheetId="2">[9]dispositivos!$D:$D</definedName>
    <definedName name="TOTAIS" localSheetId="3">[9]dispositivos!$D$1:$D$65536</definedName>
    <definedName name="TOTAIS">[9]dispositivos!$D$1:$D$65536</definedName>
    <definedName name="Unia_Lajotas">0.3*0.2*10.5</definedName>
    <definedName name="valas" localSheetId="2">[5]valas!$A$1:$D$14</definedName>
    <definedName name="valas" localSheetId="3">[5]valas!$A$1:$D$14</definedName>
    <definedName name="valas">[5]valas!$A$1:$D$14</definedName>
    <definedName name="valas1" localSheetId="2">[10]valas!$A$1:$G$21</definedName>
    <definedName name="valas1">[10]valas!$A$1:$G$21</definedName>
    <definedName name="Vol_BlocE2">11.628*2</definedName>
    <definedName name="Vol_BlocoE1">16.203*2</definedName>
    <definedName name="Vol_BlocoProt">18.238*2.5</definedName>
    <definedName name="Vol_Neop_Tipo1">4.5*6.5*0.47*3</definedName>
    <definedName name="Vol_Neop_Tipo2">3.5*3.5*0.47*5</definedName>
    <definedName name="Vol_PIlar" localSheetId="6">L_Pilar*A_Pilar</definedName>
    <definedName name="Vol_PIlar">L_Pilar*A_Pilar</definedName>
    <definedName name="Vol_Travessa">22.4042*3</definedName>
    <definedName name="Volume_Tab" localSheetId="6">A_Sec_Tabu*Ext_Eixo</definedName>
    <definedName name="Volume_Tab">A_Sec_Tabu*Ext_Eixo</definedName>
    <definedName name="wrn.PENDENCIAS.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6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ss" localSheetId="2">#REF!</definedName>
    <definedName name="xss">#REF!</definedName>
  </definedNames>
  <calcPr calcId="191029"/>
</workbook>
</file>

<file path=xl/calcChain.xml><?xml version="1.0" encoding="utf-8"?>
<calcChain xmlns="http://schemas.openxmlformats.org/spreadsheetml/2006/main">
  <c r="E34" i="85" l="1"/>
  <c r="F24" i="85"/>
  <c r="D24" i="85"/>
  <c r="F17" i="85"/>
  <c r="D17" i="85"/>
  <c r="D25" i="85" s="1"/>
  <c r="F13" i="85"/>
  <c r="F25" i="85" s="1"/>
  <c r="D13" i="85"/>
  <c r="I41" i="84"/>
  <c r="D28" i="85" l="1"/>
  <c r="D26" i="85"/>
  <c r="F26" i="85"/>
  <c r="F28" i="85"/>
  <c r="J22" i="81"/>
  <c r="G9" i="85" l="1"/>
  <c r="G22" i="85"/>
  <c r="G20" i="85"/>
  <c r="G12" i="85"/>
  <c r="G10" i="85"/>
  <c r="G23" i="85"/>
  <c r="G21" i="85"/>
  <c r="G16" i="85"/>
  <c r="G17" i="85" s="1"/>
  <c r="G11" i="85"/>
  <c r="E23" i="85"/>
  <c r="E21" i="85"/>
  <c r="E16" i="85"/>
  <c r="E17" i="85" s="1"/>
  <c r="E11" i="85"/>
  <c r="E9" i="85"/>
  <c r="E22" i="85"/>
  <c r="E20" i="85"/>
  <c r="E24" i="85" s="1"/>
  <c r="E10" i="85"/>
  <c r="E12" i="85"/>
  <c r="J21" i="81"/>
  <c r="G24" i="85" l="1"/>
  <c r="E13" i="85"/>
  <c r="E25" i="85" s="1"/>
  <c r="E28" i="85" s="1"/>
  <c r="G13" i="85"/>
  <c r="G25" i="85" s="1"/>
  <c r="G28" i="85" s="1"/>
  <c r="J58" i="81"/>
  <c r="J59" i="81"/>
  <c r="J60" i="81"/>
  <c r="D62" i="81" l="1"/>
  <c r="J54" i="81" l="1"/>
  <c r="J55" i="81"/>
  <c r="J56" i="81"/>
  <c r="J57" i="81"/>
  <c r="J20" i="81" l="1"/>
  <c r="M41" i="84" l="1"/>
  <c r="M38" i="84"/>
  <c r="M32" i="84"/>
  <c r="M29" i="84"/>
  <c r="M23" i="84"/>
  <c r="M20" i="84"/>
  <c r="M17" i="84"/>
  <c r="M14" i="84"/>
  <c r="M11" i="84"/>
  <c r="M8" i="84"/>
  <c r="M5" i="84"/>
  <c r="N41" i="84"/>
  <c r="N32" i="84"/>
  <c r="N29" i="84"/>
  <c r="N20" i="84"/>
  <c r="N17" i="84"/>
  <c r="N11" i="84"/>
  <c r="N8" i="84"/>
  <c r="N5" i="84"/>
  <c r="K29" i="83"/>
  <c r="K27" i="83"/>
  <c r="K25" i="83"/>
  <c r="K23" i="83"/>
  <c r="K21" i="83"/>
  <c r="K19" i="83"/>
  <c r="K17" i="83"/>
  <c r="K15" i="83"/>
  <c r="K13" i="83"/>
  <c r="K11" i="83"/>
  <c r="K9" i="83"/>
  <c r="K7" i="83"/>
  <c r="K5" i="83"/>
  <c r="L29" i="83"/>
  <c r="L27" i="83"/>
  <c r="L25" i="83"/>
  <c r="L23" i="83"/>
  <c r="L21" i="83"/>
  <c r="L19" i="83"/>
  <c r="L17" i="83"/>
  <c r="L15" i="83"/>
  <c r="L13" i="83"/>
  <c r="L11" i="83"/>
  <c r="L9" i="83"/>
  <c r="L7" i="83"/>
  <c r="L5" i="83"/>
  <c r="M26" i="84" l="1"/>
  <c r="M35" i="84"/>
  <c r="N14" i="84"/>
  <c r="N38" i="84"/>
  <c r="N23" i="84"/>
  <c r="N26" i="84"/>
  <c r="N35" i="84"/>
  <c r="J198" i="81"/>
  <c r="J194" i="81"/>
  <c r="J17" i="81" l="1"/>
  <c r="F32" i="84" l="1"/>
  <c r="H32" i="84"/>
  <c r="O32" i="84"/>
  <c r="P32" i="84"/>
  <c r="E32" i="84"/>
  <c r="F29" i="84"/>
  <c r="G29" i="84"/>
  <c r="I29" i="84"/>
  <c r="L29" i="84"/>
  <c r="O29" i="84"/>
  <c r="P29" i="84"/>
  <c r="E29" i="84"/>
  <c r="A31" i="84"/>
  <c r="A28" i="84"/>
  <c r="N23" i="83"/>
  <c r="M23" i="83"/>
  <c r="J23" i="83"/>
  <c r="I23" i="83"/>
  <c r="H23" i="83"/>
  <c r="G23" i="83"/>
  <c r="F23" i="83"/>
  <c r="E23" i="83"/>
  <c r="D23" i="83"/>
  <c r="C23" i="83"/>
  <c r="N21" i="83"/>
  <c r="M21" i="83"/>
  <c r="J21" i="83"/>
  <c r="I21" i="83"/>
  <c r="H21" i="83"/>
  <c r="G21" i="83"/>
  <c r="F21" i="83"/>
  <c r="E21" i="83"/>
  <c r="D21" i="83"/>
  <c r="C21" i="83"/>
  <c r="H29" i="84" l="1"/>
  <c r="G32" i="84"/>
  <c r="J29" i="84"/>
  <c r="I32" i="84"/>
  <c r="K29" i="84"/>
  <c r="J32" i="84"/>
  <c r="K32" i="84"/>
  <c r="L32" i="84"/>
  <c r="C15" i="82" l="1"/>
  <c r="C14" i="82"/>
  <c r="J48" i="81"/>
  <c r="J316" i="81"/>
  <c r="J315" i="81"/>
  <c r="J314" i="81"/>
  <c r="J313" i="81"/>
  <c r="J312" i="81"/>
  <c r="J311" i="81"/>
  <c r="J310" i="81"/>
  <c r="J309" i="81"/>
  <c r="J308" i="81"/>
  <c r="J307" i="81"/>
  <c r="J306" i="81"/>
  <c r="J305" i="81"/>
  <c r="J304" i="81"/>
  <c r="J303" i="81"/>
  <c r="J301" i="81"/>
  <c r="J300" i="81"/>
  <c r="J299" i="81"/>
  <c r="J298" i="81"/>
  <c r="J297" i="81"/>
  <c r="J296" i="81"/>
  <c r="J295" i="81"/>
  <c r="J294" i="81"/>
  <c r="J293" i="81"/>
  <c r="J292" i="81"/>
  <c r="J291" i="81"/>
  <c r="J290" i="81"/>
  <c r="J289" i="81"/>
  <c r="J288" i="81"/>
  <c r="J46" i="81"/>
  <c r="J45" i="81"/>
  <c r="J286" i="81"/>
  <c r="J285" i="81"/>
  <c r="J284" i="81"/>
  <c r="J278" i="81"/>
  <c r="J277" i="81"/>
  <c r="J276" i="81"/>
  <c r="J275" i="81"/>
  <c r="J274" i="81"/>
  <c r="J272" i="81"/>
  <c r="J271" i="81"/>
  <c r="J270" i="81"/>
  <c r="J269" i="81"/>
  <c r="J268" i="81"/>
  <c r="J267" i="81"/>
  <c r="J266" i="81"/>
  <c r="J265" i="81"/>
  <c r="J259" i="81"/>
  <c r="J258" i="81"/>
  <c r="J257" i="81"/>
  <c r="J256" i="81"/>
  <c r="J255" i="81"/>
  <c r="J254" i="81"/>
  <c r="J253" i="81"/>
  <c r="J252" i="81"/>
  <c r="J251" i="81"/>
  <c r="J250" i="81"/>
  <c r="J249" i="81"/>
  <c r="J248" i="81"/>
  <c r="J247" i="81"/>
  <c r="J246" i="81"/>
  <c r="J245" i="81"/>
  <c r="J244" i="81"/>
  <c r="J243" i="81"/>
  <c r="J242" i="81"/>
  <c r="J241" i="81"/>
  <c r="J240" i="81"/>
  <c r="J239" i="81"/>
  <c r="J238" i="81"/>
  <c r="J171" i="81"/>
  <c r="J37" i="81"/>
  <c r="J36" i="81"/>
  <c r="J35" i="81"/>
  <c r="J15" i="81"/>
  <c r="J16" i="81"/>
  <c r="J18" i="81"/>
  <c r="J19" i="81"/>
  <c r="J51" i="81"/>
  <c r="B28" i="84" l="1"/>
  <c r="B20" i="83"/>
  <c r="B22" i="83"/>
  <c r="B31" i="84"/>
  <c r="D318" i="81"/>
  <c r="J318" i="81"/>
  <c r="C31" i="84" s="1"/>
  <c r="J280" i="81"/>
  <c r="C28" i="84" s="1"/>
  <c r="D280" i="81"/>
  <c r="N30" i="84" l="1"/>
  <c r="M30" i="84"/>
  <c r="N33" i="84"/>
  <c r="M33" i="84"/>
  <c r="L30" i="84"/>
  <c r="H30" i="84"/>
  <c r="O30" i="84"/>
  <c r="K30" i="84"/>
  <c r="J30" i="84"/>
  <c r="F30" i="84"/>
  <c r="E30" i="84"/>
  <c r="I30" i="84"/>
  <c r="G30" i="84"/>
  <c r="P30" i="84"/>
  <c r="P33" i="84"/>
  <c r="I33" i="84"/>
  <c r="O33" i="84"/>
  <c r="L33" i="84"/>
  <c r="G33" i="84"/>
  <c r="E33" i="84"/>
  <c r="H33" i="84"/>
  <c r="K33" i="84"/>
  <c r="F33" i="84"/>
  <c r="J33" i="84"/>
  <c r="J167" i="81"/>
  <c r="J169" i="81"/>
  <c r="J168" i="81"/>
  <c r="J166" i="81"/>
  <c r="J165" i="81"/>
  <c r="J164" i="81"/>
  <c r="I30" i="83" l="1"/>
  <c r="J47" i="84" s="1"/>
  <c r="G5" i="84" l="1"/>
  <c r="H5" i="84"/>
  <c r="I5" i="84"/>
  <c r="J5" i="84"/>
  <c r="K5" i="84"/>
  <c r="L5" i="84"/>
  <c r="O5" i="84"/>
  <c r="P5" i="84"/>
  <c r="G8" i="84"/>
  <c r="H8" i="84"/>
  <c r="I8" i="84"/>
  <c r="J8" i="84"/>
  <c r="K8" i="84"/>
  <c r="L8" i="84"/>
  <c r="O8" i="84"/>
  <c r="P8" i="84"/>
  <c r="G11" i="84"/>
  <c r="H11" i="84"/>
  <c r="I11" i="84"/>
  <c r="J11" i="84"/>
  <c r="K11" i="84"/>
  <c r="L11" i="84"/>
  <c r="H14" i="84"/>
  <c r="J14" i="84"/>
  <c r="K14" i="84"/>
  <c r="L14" i="84"/>
  <c r="O14" i="84"/>
  <c r="P14" i="84"/>
  <c r="G14" i="84"/>
  <c r="I14" i="84"/>
  <c r="G17" i="84"/>
  <c r="H17" i="84"/>
  <c r="I17" i="84"/>
  <c r="J17" i="84"/>
  <c r="K17" i="84"/>
  <c r="L17" i="84"/>
  <c r="O17" i="84"/>
  <c r="P17" i="84"/>
  <c r="G20" i="84"/>
  <c r="H20" i="84"/>
  <c r="I20" i="84"/>
  <c r="J20" i="84"/>
  <c r="K20" i="84"/>
  <c r="L20" i="84"/>
  <c r="O20" i="84"/>
  <c r="P20" i="84"/>
  <c r="G23" i="84"/>
  <c r="I23" i="84"/>
  <c r="J23" i="84"/>
  <c r="K23" i="84"/>
  <c r="L23" i="84"/>
  <c r="H23" i="84"/>
  <c r="O23" i="84"/>
  <c r="P23" i="84"/>
  <c r="G26" i="84"/>
  <c r="H26" i="84"/>
  <c r="I26" i="84"/>
  <c r="J26" i="84"/>
  <c r="K26" i="84"/>
  <c r="L26" i="84"/>
  <c r="O26" i="84"/>
  <c r="P26" i="84"/>
  <c r="G35" i="84"/>
  <c r="H35" i="84"/>
  <c r="I35" i="84"/>
  <c r="J35" i="84"/>
  <c r="K35" i="84"/>
  <c r="L35" i="84"/>
  <c r="O35" i="84"/>
  <c r="P35" i="84"/>
  <c r="G38" i="84"/>
  <c r="H38" i="84"/>
  <c r="I38" i="84"/>
  <c r="J38" i="84"/>
  <c r="K38" i="84"/>
  <c r="L38" i="84"/>
  <c r="O38" i="84"/>
  <c r="P38" i="84"/>
  <c r="H41" i="84"/>
  <c r="J41" i="84"/>
  <c r="K41" i="84"/>
  <c r="P41" i="84"/>
  <c r="O41" i="84" l="1"/>
  <c r="L41" i="84"/>
  <c r="G41" i="84"/>
  <c r="H48" i="84"/>
  <c r="A40" i="84"/>
  <c r="A37" i="84"/>
  <c r="A34" i="84"/>
  <c r="A25" i="84"/>
  <c r="A22" i="84"/>
  <c r="A19" i="84"/>
  <c r="A16" i="84"/>
  <c r="A13" i="84"/>
  <c r="A10" i="84"/>
  <c r="A7" i="84"/>
  <c r="A4" i="84"/>
  <c r="E5" i="84" l="1"/>
  <c r="E11" i="84"/>
  <c r="E17" i="84"/>
  <c r="E23" i="84"/>
  <c r="E35" i="84"/>
  <c r="E41" i="84"/>
  <c r="F5" i="84"/>
  <c r="F17" i="84"/>
  <c r="F23" i="84"/>
  <c r="F35" i="84"/>
  <c r="F41" i="84"/>
  <c r="E8" i="84"/>
  <c r="E14" i="84"/>
  <c r="E20" i="84"/>
  <c r="E26" i="84"/>
  <c r="E38" i="84"/>
  <c r="F8" i="84"/>
  <c r="F14" i="84"/>
  <c r="F20" i="84"/>
  <c r="F26" i="84"/>
  <c r="F38" i="84"/>
  <c r="G31" i="83" l="1"/>
  <c r="A32" i="83"/>
  <c r="A33" i="83"/>
  <c r="A34" i="83"/>
  <c r="A31" i="83"/>
  <c r="B28" i="83"/>
  <c r="B40" i="84" s="1"/>
  <c r="B26" i="83"/>
  <c r="B37" i="84" s="1"/>
  <c r="B24" i="83"/>
  <c r="B34" i="84" s="1"/>
  <c r="M25" i="83"/>
  <c r="N25" i="83"/>
  <c r="M27" i="83"/>
  <c r="N27" i="83"/>
  <c r="M29" i="83"/>
  <c r="N29" i="83"/>
  <c r="M5" i="83"/>
  <c r="N5" i="83"/>
  <c r="M7" i="83"/>
  <c r="N7" i="83"/>
  <c r="M11" i="83"/>
  <c r="N11" i="83"/>
  <c r="M13" i="83"/>
  <c r="N13" i="83"/>
  <c r="M15" i="83"/>
  <c r="N15" i="83"/>
  <c r="M17" i="83"/>
  <c r="N17" i="83"/>
  <c r="M19" i="83"/>
  <c r="N19" i="83"/>
  <c r="J205" i="81" l="1"/>
  <c r="J206" i="81"/>
  <c r="J207" i="81"/>
  <c r="J208" i="81"/>
  <c r="J209" i="81"/>
  <c r="J210" i="81"/>
  <c r="J211" i="81"/>
  <c r="J212" i="81"/>
  <c r="J213" i="81"/>
  <c r="J215" i="81"/>
  <c r="J216" i="81"/>
  <c r="J217" i="81"/>
  <c r="J218" i="81"/>
  <c r="J219" i="81"/>
  <c r="J220" i="81"/>
  <c r="J222" i="81"/>
  <c r="J223" i="81"/>
  <c r="J225" i="81"/>
  <c r="J226" i="81"/>
  <c r="J227" i="81"/>
  <c r="J229" i="81"/>
  <c r="J230" i="81"/>
  <c r="J231" i="81"/>
  <c r="J232" i="81"/>
  <c r="J233" i="81"/>
  <c r="J234" i="81"/>
  <c r="J236" i="81"/>
  <c r="J178" i="81"/>
  <c r="J179" i="81"/>
  <c r="J181" i="81"/>
  <c r="J182" i="81"/>
  <c r="J183" i="81"/>
  <c r="J184" i="81"/>
  <c r="J185" i="81"/>
  <c r="J186" i="81"/>
  <c r="J187" i="81"/>
  <c r="J188" i="81"/>
  <c r="J189" i="81"/>
  <c r="J190" i="81"/>
  <c r="J191" i="81"/>
  <c r="J195" i="81"/>
  <c r="J197" i="81"/>
  <c r="J177" i="81"/>
  <c r="J157" i="81"/>
  <c r="J158" i="81"/>
  <c r="J159" i="81"/>
  <c r="J161" i="81"/>
  <c r="J162" i="81"/>
  <c r="J147" i="81"/>
  <c r="J146" i="81"/>
  <c r="J144" i="81"/>
  <c r="J143" i="81"/>
  <c r="J142" i="81"/>
  <c r="J140" i="81"/>
  <c r="J139" i="81"/>
  <c r="J138" i="81"/>
  <c r="J137" i="81"/>
  <c r="J135" i="81"/>
  <c r="D149" i="81"/>
  <c r="J71" i="81"/>
  <c r="J72" i="81"/>
  <c r="J74" i="81"/>
  <c r="J75" i="81"/>
  <c r="J76" i="81"/>
  <c r="J77" i="81"/>
  <c r="J78" i="81"/>
  <c r="J79" i="81"/>
  <c r="J81" i="81"/>
  <c r="J82" i="81"/>
  <c r="J83" i="81"/>
  <c r="J84" i="81"/>
  <c r="J85" i="81"/>
  <c r="J86" i="81"/>
  <c r="J88" i="81"/>
  <c r="J89" i="81"/>
  <c r="J90" i="81"/>
  <c r="J91" i="81"/>
  <c r="J92" i="81"/>
  <c r="J93" i="81"/>
  <c r="J96" i="81"/>
  <c r="J97" i="81"/>
  <c r="J98" i="81"/>
  <c r="J100" i="81"/>
  <c r="J101" i="81"/>
  <c r="J102" i="81"/>
  <c r="J104" i="81"/>
  <c r="J105" i="81"/>
  <c r="J108" i="81"/>
  <c r="J109" i="81"/>
  <c r="J110" i="81"/>
  <c r="J112" i="81"/>
  <c r="J113" i="81"/>
  <c r="J114" i="81"/>
  <c r="J115" i="81"/>
  <c r="J116" i="81"/>
  <c r="J118" i="81"/>
  <c r="J119" i="81"/>
  <c r="J121" i="81"/>
  <c r="J122" i="81"/>
  <c r="J123" i="81"/>
  <c r="J124" i="81"/>
  <c r="J125" i="81"/>
  <c r="J127" i="81"/>
  <c r="J128" i="81"/>
  <c r="J130" i="81"/>
  <c r="J11" i="81"/>
  <c r="J12" i="81"/>
  <c r="J13" i="81"/>
  <c r="J14" i="81"/>
  <c r="D20" i="82" l="1"/>
  <c r="B21" i="82"/>
  <c r="B22" i="82"/>
  <c r="B23" i="82"/>
  <c r="B20" i="82"/>
  <c r="D325" i="81" l="1"/>
  <c r="D261" i="81"/>
  <c r="D200" i="81"/>
  <c r="D173" i="81"/>
  <c r="D132" i="81"/>
  <c r="D39" i="81"/>
  <c r="D24" i="81"/>
  <c r="J5" i="83" l="1"/>
  <c r="I5" i="83"/>
  <c r="H5" i="83"/>
  <c r="G5" i="83"/>
  <c r="F5" i="83"/>
  <c r="E5" i="83"/>
  <c r="D5" i="83"/>
  <c r="C5" i="83"/>
  <c r="J323" i="81"/>
  <c r="C40" i="84" s="1"/>
  <c r="J322" i="81"/>
  <c r="C37" i="84" s="1"/>
  <c r="J321" i="81"/>
  <c r="C34" i="84" s="1"/>
  <c r="J204" i="81"/>
  <c r="J156" i="81"/>
  <c r="J155" i="81"/>
  <c r="J154" i="81"/>
  <c r="J153" i="81"/>
  <c r="J136" i="81"/>
  <c r="J70" i="81"/>
  <c r="J69" i="81"/>
  <c r="J68" i="81"/>
  <c r="J67" i="81"/>
  <c r="J53" i="81"/>
  <c r="J52" i="81"/>
  <c r="J50" i="81"/>
  <c r="J47" i="81"/>
  <c r="J44" i="81"/>
  <c r="J43" i="81"/>
  <c r="J33" i="81"/>
  <c r="J32" i="81"/>
  <c r="J31" i="81"/>
  <c r="J29" i="81"/>
  <c r="J28" i="81"/>
  <c r="J62" i="81" l="1"/>
  <c r="N39" i="84"/>
  <c r="M39" i="84"/>
  <c r="N36" i="84"/>
  <c r="M36" i="84"/>
  <c r="N42" i="84"/>
  <c r="M42" i="84"/>
  <c r="J36" i="84"/>
  <c r="O36" i="84"/>
  <c r="L36" i="84"/>
  <c r="G36" i="84"/>
  <c r="I36" i="84"/>
  <c r="P36" i="84"/>
  <c r="K36" i="84"/>
  <c r="H36" i="84"/>
  <c r="G39" i="84"/>
  <c r="H39" i="84"/>
  <c r="I39" i="84"/>
  <c r="L39" i="84"/>
  <c r="K39" i="84"/>
  <c r="O39" i="84"/>
  <c r="P39" i="84"/>
  <c r="J39" i="84"/>
  <c r="E36" i="84"/>
  <c r="F36" i="84"/>
  <c r="E39" i="84"/>
  <c r="F39" i="84"/>
  <c r="J27" i="83"/>
  <c r="I27" i="83"/>
  <c r="H27" i="83"/>
  <c r="G27" i="83"/>
  <c r="F27" i="83"/>
  <c r="E27" i="83"/>
  <c r="D27" i="83"/>
  <c r="C27" i="83"/>
  <c r="J25" i="83"/>
  <c r="I25" i="83"/>
  <c r="H25" i="83"/>
  <c r="G25" i="83"/>
  <c r="F25" i="83"/>
  <c r="E25" i="83"/>
  <c r="D25" i="83"/>
  <c r="C25" i="83"/>
  <c r="J29" i="83"/>
  <c r="I29" i="83"/>
  <c r="H29" i="83"/>
  <c r="G29" i="83"/>
  <c r="F29" i="83"/>
  <c r="E29" i="83"/>
  <c r="D29" i="83"/>
  <c r="C29" i="83"/>
  <c r="K42" i="84" l="1"/>
  <c r="H42" i="84"/>
  <c r="F42" i="84"/>
  <c r="G42" i="84"/>
  <c r="E42" i="84"/>
  <c r="O42" i="84"/>
  <c r="P42" i="84"/>
  <c r="I42" i="84"/>
  <c r="J42" i="84"/>
  <c r="L42" i="84"/>
  <c r="J13" i="83"/>
  <c r="I13" i="83"/>
  <c r="H13" i="83"/>
  <c r="G13" i="83"/>
  <c r="F13" i="83"/>
  <c r="E13" i="83"/>
  <c r="D13" i="83"/>
  <c r="C13" i="83"/>
  <c r="J11" i="83"/>
  <c r="I11" i="83"/>
  <c r="H11" i="83"/>
  <c r="G11" i="83"/>
  <c r="F11" i="83"/>
  <c r="E11" i="83"/>
  <c r="D11" i="83"/>
  <c r="C11" i="83"/>
  <c r="J15" i="83"/>
  <c r="I15" i="83"/>
  <c r="H15" i="83"/>
  <c r="G15" i="83"/>
  <c r="F15" i="83"/>
  <c r="E15" i="83"/>
  <c r="D15" i="83"/>
  <c r="C15" i="83"/>
  <c r="J19" i="83"/>
  <c r="I19" i="83"/>
  <c r="H19" i="83"/>
  <c r="G19" i="83"/>
  <c r="F19" i="83"/>
  <c r="E19" i="83"/>
  <c r="D19" i="83"/>
  <c r="C19" i="83"/>
  <c r="J17" i="83"/>
  <c r="I17" i="83"/>
  <c r="H17" i="83"/>
  <c r="G17" i="83"/>
  <c r="F17" i="83"/>
  <c r="E17" i="83"/>
  <c r="D17" i="83"/>
  <c r="C17" i="83"/>
  <c r="J9" i="83"/>
  <c r="I9" i="83"/>
  <c r="H9" i="83"/>
  <c r="G9" i="83"/>
  <c r="F9" i="83"/>
  <c r="E9" i="83"/>
  <c r="C9" i="83"/>
  <c r="J7" i="83"/>
  <c r="I7" i="83"/>
  <c r="H7" i="83"/>
  <c r="G7" i="83"/>
  <c r="F7" i="83"/>
  <c r="E7" i="83"/>
  <c r="D7" i="83"/>
  <c r="C7" i="83"/>
  <c r="J39" i="81" l="1"/>
  <c r="C7" i="84" s="1"/>
  <c r="J173" i="81"/>
  <c r="J149" i="81"/>
  <c r="C16" i="84" s="1"/>
  <c r="J132" i="81"/>
  <c r="J200" i="81"/>
  <c r="J325" i="81"/>
  <c r="N9" i="84" l="1"/>
  <c r="M9" i="84"/>
  <c r="N18" i="84"/>
  <c r="M18" i="84"/>
  <c r="C19" i="84"/>
  <c r="M21" i="84" s="1"/>
  <c r="C22" i="84"/>
  <c r="M24" i="84" s="1"/>
  <c r="C13" i="84"/>
  <c r="M15" i="84" s="1"/>
  <c r="H9" i="84"/>
  <c r="I9" i="84"/>
  <c r="L9" i="84"/>
  <c r="G9" i="84"/>
  <c r="O9" i="84"/>
  <c r="P9" i="84"/>
  <c r="K9" i="84"/>
  <c r="J9" i="84"/>
  <c r="F9" i="84"/>
  <c r="E9" i="84"/>
  <c r="J10" i="81"/>
  <c r="H15" i="84" l="1"/>
  <c r="N15" i="84"/>
  <c r="L24" i="84"/>
  <c r="N24" i="84"/>
  <c r="I21" i="84"/>
  <c r="N21" i="84"/>
  <c r="H21" i="84"/>
  <c r="K21" i="84"/>
  <c r="F21" i="84"/>
  <c r="O21" i="84"/>
  <c r="L21" i="84"/>
  <c r="G21" i="84"/>
  <c r="J21" i="84"/>
  <c r="E21" i="84"/>
  <c r="P21" i="84"/>
  <c r="K24" i="84"/>
  <c r="G24" i="84"/>
  <c r="I24" i="84"/>
  <c r="F24" i="84"/>
  <c r="O24" i="84"/>
  <c r="P24" i="84"/>
  <c r="J24" i="84"/>
  <c r="E24" i="84"/>
  <c r="H24" i="84"/>
  <c r="L15" i="84"/>
  <c r="E15" i="84"/>
  <c r="K15" i="84"/>
  <c r="F15" i="84"/>
  <c r="J15" i="84"/>
  <c r="G15" i="84"/>
  <c r="O15" i="84"/>
  <c r="P15" i="84"/>
  <c r="I15" i="84"/>
  <c r="J24" i="81"/>
  <c r="J261" i="81"/>
  <c r="C4" i="84" l="1"/>
  <c r="M6" i="84" s="1"/>
  <c r="J328" i="81"/>
  <c r="C10" i="84"/>
  <c r="D18" i="82" l="1"/>
  <c r="N12" i="84"/>
  <c r="M12" i="84"/>
  <c r="H12" i="84"/>
  <c r="I12" i="84"/>
  <c r="E12" i="84"/>
  <c r="L12" i="84"/>
  <c r="P6" i="84"/>
  <c r="N6" i="84"/>
  <c r="G12" i="84"/>
  <c r="K12" i="84"/>
  <c r="J12" i="84"/>
  <c r="M9" i="83"/>
  <c r="N9" i="83"/>
  <c r="D9" i="83"/>
  <c r="L6" i="84"/>
  <c r="I6" i="84"/>
  <c r="J6" i="84"/>
  <c r="K6" i="84"/>
  <c r="O6" i="84"/>
  <c r="H6" i="84"/>
  <c r="E6" i="84"/>
  <c r="F6" i="84"/>
  <c r="G6" i="84"/>
  <c r="G18" i="84"/>
  <c r="H18" i="84"/>
  <c r="K18" i="84"/>
  <c r="P18" i="84"/>
  <c r="L18" i="84"/>
  <c r="O18" i="84"/>
  <c r="I18" i="84"/>
  <c r="J18" i="84"/>
  <c r="C25" i="84"/>
  <c r="F18" i="84"/>
  <c r="E18" i="84"/>
  <c r="C7" i="48"/>
  <c r="B6" i="49" s="1"/>
  <c r="B19" i="48"/>
  <c r="A2" i="49" s="1"/>
  <c r="B5" i="48"/>
  <c r="A3" i="49" s="1"/>
  <c r="B17" i="48"/>
  <c r="A4" i="49" s="1"/>
  <c r="B15" i="48"/>
  <c r="A5" i="49" s="1"/>
  <c r="B13" i="48"/>
  <c r="A7" i="49" s="1"/>
  <c r="B11" i="48"/>
  <c r="A8" i="49" s="1"/>
  <c r="B9" i="48"/>
  <c r="A1" i="49" s="1"/>
  <c r="B7" i="48"/>
  <c r="A6" i="49" s="1"/>
  <c r="C9" i="48"/>
  <c r="B1" i="49" s="1"/>
  <c r="C19" i="48"/>
  <c r="B2" i="49" s="1"/>
  <c r="C5" i="48"/>
  <c r="B3" i="49" s="1"/>
  <c r="C11" i="48"/>
  <c r="B8" i="49" s="1"/>
  <c r="C17" i="48"/>
  <c r="B4" i="49" s="1"/>
  <c r="C15" i="48"/>
  <c r="B5" i="49" s="1"/>
  <c r="C13" i="48"/>
  <c r="B7" i="49" s="1"/>
  <c r="N27" i="84" l="1"/>
  <c r="M27" i="84"/>
  <c r="M45" i="84" s="1"/>
  <c r="F11" i="84"/>
  <c r="F12" i="84"/>
  <c r="P11" i="84"/>
  <c r="P12" i="84"/>
  <c r="O11" i="84"/>
  <c r="O12" i="84"/>
  <c r="G27" i="84"/>
  <c r="G45" i="84" s="1"/>
  <c r="J27" i="84"/>
  <c r="J45" i="84" s="1"/>
  <c r="P27" i="84"/>
  <c r="O27" i="84"/>
  <c r="I27" i="84"/>
  <c r="I45" i="84" s="1"/>
  <c r="H27" i="84"/>
  <c r="H45" i="84" s="1"/>
  <c r="K27" i="84"/>
  <c r="K45" i="84" s="1"/>
  <c r="L27" i="84"/>
  <c r="L45" i="84" s="1"/>
  <c r="C46" i="84"/>
  <c r="E27" i="84"/>
  <c r="E45" i="84" s="1"/>
  <c r="F27" i="84"/>
  <c r="C21" i="48"/>
  <c r="D11" i="48" s="1"/>
  <c r="P45" i="84" l="1"/>
  <c r="P43" i="84" s="1"/>
  <c r="K43" i="84"/>
  <c r="F45" i="84"/>
  <c r="F43" i="84" s="1"/>
  <c r="O45" i="84"/>
  <c r="O43" i="84" s="1"/>
  <c r="L43" i="84"/>
  <c r="N45" i="84"/>
  <c r="N43" i="84" s="1"/>
  <c r="M43" i="84"/>
  <c r="D13" i="84"/>
  <c r="D28" i="84"/>
  <c r="D31" i="84"/>
  <c r="G43" i="84"/>
  <c r="D25" i="84"/>
  <c r="J43" i="84"/>
  <c r="H43" i="84"/>
  <c r="D37" i="84"/>
  <c r="D34" i="84"/>
  <c r="D4" i="84"/>
  <c r="D40" i="84"/>
  <c r="D16" i="84"/>
  <c r="D7" i="84"/>
  <c r="D10" i="84"/>
  <c r="D19" i="84"/>
  <c r="D22" i="84"/>
  <c r="I43" i="84"/>
  <c r="E46" i="84"/>
  <c r="E43" i="84"/>
  <c r="E44" i="84" s="1"/>
  <c r="D7" i="48"/>
  <c r="D19" i="48"/>
  <c r="D9" i="48"/>
  <c r="D15" i="48"/>
  <c r="D13" i="48"/>
  <c r="D5" i="48"/>
  <c r="D21" i="48" s="1"/>
  <c r="D17" i="48"/>
  <c r="F46" i="84" l="1"/>
  <c r="G46" i="84" s="1"/>
  <c r="H46" i="84" s="1"/>
  <c r="I46" i="84" s="1"/>
  <c r="J46" i="84" s="1"/>
  <c r="K46" i="84" s="1"/>
  <c r="L46" i="84" s="1"/>
  <c r="M46" i="84" s="1"/>
  <c r="N46" i="84" s="1"/>
  <c r="O46" i="84" s="1"/>
  <c r="P46" i="84" s="1"/>
  <c r="F44" i="84"/>
  <c r="G44" i="84" s="1"/>
  <c r="H44" i="84" s="1"/>
  <c r="I44" i="84" s="1"/>
  <c r="J44" i="84" s="1"/>
  <c r="K44" i="84" s="1"/>
  <c r="L44" i="84" s="1"/>
  <c r="M44" i="84" s="1"/>
  <c r="N44" i="84" s="1"/>
  <c r="O44" i="84" s="1"/>
  <c r="P44" i="84" s="1"/>
  <c r="D44" i="84"/>
</calcChain>
</file>

<file path=xl/sharedStrings.xml><?xml version="1.0" encoding="utf-8"?>
<sst xmlns="http://schemas.openxmlformats.org/spreadsheetml/2006/main" count="1020" uniqueCount="642">
  <si>
    <t>DESCRIÇÃO</t>
  </si>
  <si>
    <t>PREÇO TOTAL R$</t>
  </si>
  <si>
    <t>PREÇO TOTAL DA OBRA</t>
  </si>
  <si>
    <t>%</t>
  </si>
  <si>
    <t>DISCRIMINAÇÃO</t>
  </si>
  <si>
    <t>DMT
(km)</t>
  </si>
  <si>
    <t>ESPECIFICAÇÃO</t>
  </si>
  <si>
    <t>UNID.</t>
  </si>
  <si>
    <t>QUADRO DEMONSTRATIVO DO ORÇAMENTO</t>
  </si>
  <si>
    <t xml:space="preserve">TOTAL DA PLANILHA: </t>
  </si>
  <si>
    <t xml:space="preserve">QUANTIDADE </t>
  </si>
  <si>
    <t/>
  </si>
  <si>
    <t>UNITÁRIO</t>
  </si>
  <si>
    <t>TOTAL</t>
  </si>
  <si>
    <t>PREÇO</t>
  </si>
  <si>
    <t>Observação:</t>
  </si>
  <si>
    <t>PE-Qd 19</t>
  </si>
  <si>
    <t>R$</t>
  </si>
  <si>
    <t>Subtotal dos Itens do Quadro de Quantidades</t>
  </si>
  <si>
    <t>RESUMO DOS PREÇOS</t>
  </si>
  <si>
    <t>PE-Qd 18</t>
  </si>
  <si>
    <t>CRONOGRAMA DE EXECUÇÃO DAS OBRAS</t>
  </si>
  <si>
    <t>DIAS</t>
  </si>
  <si>
    <t>SERVIÇOS</t>
  </si>
  <si>
    <t>CÓDIGO</t>
  </si>
  <si>
    <t xml:space="preserve">SERVIÇOS PRELIMINARES  </t>
  </si>
  <si>
    <t xml:space="preserve">DEMOLIÇÃO DE CONCRETO SIMPLES  </t>
  </si>
  <si>
    <t xml:space="preserve">DEMOLIÇÃO DE CONCRETO ARMADO COM MARTELETE E CORTE OXIACETILENO  </t>
  </si>
  <si>
    <t xml:space="preserve">REMOÇÃO DE PLACA DE SINALIZAÇÃO  </t>
  </si>
  <si>
    <t xml:space="preserve">TERRAPLENAGEM  </t>
  </si>
  <si>
    <t xml:space="preserve">COMPACTAÇÃO  </t>
  </si>
  <si>
    <t xml:space="preserve">COMPACTAÇÃO DE ATERROS A 100% DO PROCTOR NORMAL  </t>
  </si>
  <si>
    <t xml:space="preserve">COMPACTAÇÃO DE ATERROS A 100% DO PROCTOR INTERMEDIÁRIO  </t>
  </si>
  <si>
    <t xml:space="preserve">CORTE  </t>
  </si>
  <si>
    <t xml:space="preserve">ESCAVAÇÃO, CARGA E TRANSPORTE DE MATERIAL DE 1ª CATEGORIA NA DISTÂNCIA DE 3.000 M - CAMINHO DE SERVIÇO PAVIMENTADO - COM ESCAVADEIRA E CAMINHÃO BASCULANTE DE 14 M³  </t>
  </si>
  <si>
    <t xml:space="preserve">TRANSPORTE COM CAMINHÃO BASCULANTE DE 14 M³ - RODOVIA PAVIMENTADA  </t>
  </si>
  <si>
    <t xml:space="preserve">INDENIZAÇÃO DE BOTA-FORA (SOLO)  </t>
  </si>
  <si>
    <t xml:space="preserve">DRENAGEM E OAC  </t>
  </si>
  <si>
    <t xml:space="preserve">DISPOSITIVOS DE DRENAGEM  </t>
  </si>
  <si>
    <t xml:space="preserve">MEIO FIO DE CONCRETO - MFC 01 - AREIA E BRITA COMERCIAIS - FORMA DE MADEIRA  </t>
  </si>
  <si>
    <t xml:space="preserve">MEIO FIO DE CONCRETO - MFC 05 - AREIA E BRITA COMERCIAIS - FORMA DE MADEIRA  </t>
  </si>
  <si>
    <t xml:space="preserve">REDE TUBULAR  </t>
  </si>
  <si>
    <t xml:space="preserve">OBRAS DE ARTE ESPECIAL - (VIADUTO)  </t>
  </si>
  <si>
    <t xml:space="preserve">INFRAESTRUTURA  </t>
  </si>
  <si>
    <t xml:space="preserve">ESTACAS  </t>
  </si>
  <si>
    <t xml:space="preserve">ARMAÇÃO EM AÇO CA-50 - FORNECIMENTO, PREPARO E COLOCAÇÃO  </t>
  </si>
  <si>
    <t xml:space="preserve">ENSAIO DE INTEGRIDADE DAS ESTACAS PIT  </t>
  </si>
  <si>
    <t xml:space="preserve">ENSAIO DE PROVA DE CARGA PDA  </t>
  </si>
  <si>
    <t xml:space="preserve">BLOCOS  </t>
  </si>
  <si>
    <t xml:space="preserve">ESCAVAÇÃO MECÂNICA DE VALA EM MATERIAL DE 1ª CATEGORIA  </t>
  </si>
  <si>
    <t xml:space="preserve">REATERRO E COMPACTAÇÃO COM SOQUETE VIBRATÓRIO  </t>
  </si>
  <si>
    <t xml:space="preserve">CONCRETO MAGRO - CONFECÇÃO EM BETONEIRA E LANÇAMENTO MANUAL - AREIA E BRITA COMERCIAIS  </t>
  </si>
  <si>
    <t xml:space="preserve">FORMAS DE COMPENSADO RESINADO 14 MM - USO GERAL - UTILIZAÇÃO DE 3 VEZES - CONFECÇÃO, INSTALAÇÃO E RETIRADA  </t>
  </si>
  <si>
    <t xml:space="preserve">ENCONTROS  </t>
  </si>
  <si>
    <t xml:space="preserve">MUROS  </t>
  </si>
  <si>
    <t xml:space="preserve">ESCAVAÇÃO MANUAL EM MATERIAL DE 1ª CATEGORIA  </t>
  </si>
  <si>
    <t xml:space="preserve">MESOESTRUTURA  </t>
  </si>
  <si>
    <t xml:space="preserve">PILARES  </t>
  </si>
  <si>
    <t xml:space="preserve">FORMAS DE COMPENSADO PLASTIFICADO 14 MM - USO GERAL - UTILIZAÇÃO DE 3 VEZES - CONFECÇÃO, INSTALAÇÃO E RETIRADA  </t>
  </si>
  <si>
    <t xml:space="preserve">TRAVESSAS  </t>
  </si>
  <si>
    <t xml:space="preserve">APARELHOS DE NEOPRENE  </t>
  </si>
  <si>
    <t xml:space="preserve">APARELHO DE APOIO DE NEOPRENE FRETADO PARA ESTRUTURAS PRÉ-MOLDADAS - FORNECIMENTO E INSTALAÇÃO  </t>
  </si>
  <si>
    <t xml:space="preserve">SUPERESTRUTURA  </t>
  </si>
  <si>
    <t xml:space="preserve">LAJE DE TRANSIÇÃO E EXTREMIDADE  </t>
  </si>
  <si>
    <t xml:space="preserve">LAJES PRÉ MOLDADAS (PRÉ-LAJES)  </t>
  </si>
  <si>
    <t xml:space="preserve">TRELIÇA NERVURADA TRÊS BARRAS LONGITUDINAIS INTERLIGADAS POR DUAS DIAGONAIS SINUSOIDAL - FORNECIMENTO E INSTALAÇÃO  </t>
  </si>
  <si>
    <t xml:space="preserve">LANÇAMENTO DE PRÉ-LAJE COM UTILIZAÇÃO DE GUINDAUTO  </t>
  </si>
  <si>
    <t xml:space="preserve">ESTRUTURA METÁLICA  </t>
  </si>
  <si>
    <t xml:space="preserve">FORNECIMENTO, FABRICAÇÃO, TRANSPORTE, MONTAGEM E PINTURA DE ESTRUTURA METÁLICA  </t>
  </si>
  <si>
    <t xml:space="preserve">LANÇAMENTO DE VIGA PRÉ-MOLDADA DE ATÉ 500 KN COM UTILIZAÇÃO DE GUINDASTE  </t>
  </si>
  <si>
    <t xml:space="preserve">LAJE DE PISTA (TABULEIRO)  </t>
  </si>
  <si>
    <t xml:space="preserve">ESCORAMENTO METÁLICO COM QUADRO TUBULAR CONTRAVENTADO - CAPACIDADE DE CARGA ATÉ 3,8 T/M² - QUADRO DE 1,0 X 1,0 X 1,2 M - UTILIZAÇÃO DE 50 VEZES - FORNECIMENTO, INSTALAÇÃO E RETIRADA  </t>
  </si>
  <si>
    <t xml:space="preserve">ESCORAMENTO COM PERFIS METÁLICOS I 152 MM X 10,8 KG/M A CADA METRO E CHAPAS DE AÇO - ESTRONCAS A CADA 2 M NÃO INCLUÍDAS - PROFUNDIDADE DE ATÉ 10 M - AÇO COM UTILIZAÇÃO DE 20 VEZES - FORNECIMENTO, INSTALAÇÃO E RETIRADA  </t>
  </si>
  <si>
    <t xml:space="preserve">JUNTA DE DILATAÇÃO  </t>
  </si>
  <si>
    <t xml:space="preserve">JUNTA DE DILATAÇÃO EM PERFIL EXTRUDADO DE BORRACHA VULCANIZADA DE 20 X 40 MM - FORNECIMENTO E INSTALAÇÃO  </t>
  </si>
  <si>
    <t xml:space="preserve">ACABAMENTOS  </t>
  </si>
  <si>
    <t xml:space="preserve">PAVIMENTAÇÃO  </t>
  </si>
  <si>
    <t xml:space="preserve">REGULARIZAÇÃO DO SUBLEITO  </t>
  </si>
  <si>
    <t xml:space="preserve">BASE OU SUB-BASE DE BICA CORRIDA COM AGREGADO COMERCIAL  </t>
  </si>
  <si>
    <t xml:space="preserve">BASE OU SUB-BASE DE BRITA GRADUADA COM BRITA COMERCIAL  </t>
  </si>
  <si>
    <t xml:space="preserve">IMPRIMAÇÃO COM ASFALTO DILUIDO  </t>
  </si>
  <si>
    <t xml:space="preserve">PINTURA DE LIGAÇÃO  </t>
  </si>
  <si>
    <t xml:space="preserve">CONCRETO ASFÁLTICO - FAIXA C - MASSA COMERCIAL  </t>
  </si>
  <si>
    <t xml:space="preserve">AQUISIÇÃO DE MATERIAL BETUMINOSO  </t>
  </si>
  <si>
    <t xml:space="preserve">EMULSÃO ASFÁLTICA RR-1C  </t>
  </si>
  <si>
    <t xml:space="preserve">MASSA ASFÁLTICA COMERCIAL - CAPA DE ROLAMENTO  </t>
  </si>
  <si>
    <t xml:space="preserve">TRANSPORTE DE MATERIAL BETUMINOSO  </t>
  </si>
  <si>
    <t xml:space="preserve">OBRAS COMPLEMENTARES  </t>
  </si>
  <si>
    <t xml:space="preserve">MURO DE VEDAÇÃO EM BLOCOS DE CONCRETO  </t>
  </si>
  <si>
    <t xml:space="preserve">CONCRETO CICLÓPICO FCK=20MPA - CONFECÇÃO EM BETONEIRA E LANÇAMENTO MANUAL - AREIA, BRITA E PEDRA DE MÃO COMERCIAIS  </t>
  </si>
  <si>
    <t xml:space="preserve">CHAPISCO APLICADO EM ALVENARIAS E ESTRUTURAS DE CONCRETO, COM COLHER DE PEDREIRO  </t>
  </si>
  <si>
    <t xml:space="preserve">PISO TÁTIL ALERTA/DIRECIONAL EM COR CONSTRATANTE - 0,20M X 0,20M  </t>
  </si>
  <si>
    <t xml:space="preserve">URBANIZAÇÃO E PAISAGISMO (SOB O VIADUTO E ILHAS)  </t>
  </si>
  <si>
    <t xml:space="preserve">SINALIZAÇÃO  </t>
  </si>
  <si>
    <t xml:space="preserve">SINALIZAÇÃO HORIZONTAL  </t>
  </si>
  <si>
    <t xml:space="preserve">PINTURA DE FAIXA - TINTA BASE ACRÍLICA - ESPESSURA DE 0,4 MM  </t>
  </si>
  <si>
    <t xml:space="preserve">PINTURA DE SETAS E ZEBRADOS - TINTA BASE ACRÍLICA - ESPESSURA DE 0,4 MM  </t>
  </si>
  <si>
    <t xml:space="preserve">SINALIZAÇÃO VERTICAL  </t>
  </si>
  <si>
    <t xml:space="preserve">SINALIZAÇÃO DE OBRA  </t>
  </si>
  <si>
    <t xml:space="preserve">BARREIRAS DE SINALIZAÇÃO  </t>
  </si>
  <si>
    <t xml:space="preserve">INSTALAÇÕES ELÉTRICAS / TELEFONIA  </t>
  </si>
  <si>
    <t xml:space="preserve">REDE SUBTERRANEA A INSTALAR  </t>
  </si>
  <si>
    <t xml:space="preserve">ELETRODUTO DE AÇO GALVANIZADO, CLASSE SEMI PESADO, DN 40 MM (1 1/2  ), APARENTE, INSTALADO EM PAREDE - FORNECIMENTO E INSTALAÇÃO. AF_11/2016_P  </t>
  </si>
  <si>
    <t xml:space="preserve">CABO DE COBRE FLEXÍVEL ISOLADO, 185 MM², ANTI-CHAMA 450/750 V, PARA DISTRIBUIÇÃO - FORNECIMENTO E INSTALAÇÃO. AF_12/2015  </t>
  </si>
  <si>
    <t xml:space="preserve">CORDOALHA DE COBRE NU 35 MM², NÃO ENTERRADA, COM ISOLADOR - FORNECIMENTO E INSTALAÇÃO  </t>
  </si>
  <si>
    <t xml:space="preserve">CORDOALHA DE COBRE NU 70 MM², NÃO ENTERRADA, COM ISOLADOR - FORNECIMENTO E INSTALAÇÃO  </t>
  </si>
  <si>
    <t xml:space="preserve">CABO DE COBRE FLEXÍVEL ISOLADO, 35 MM², ANTI-CHAMA 0,6/1,0 KV, PARA DISTRIBUIÇÃO - FORNECIMENTO E INSTALAÇÃO. AF_12/2015  </t>
  </si>
  <si>
    <t xml:space="preserve">SISTEMA DE ILUMINAÇÃO DO VIADUTO  </t>
  </si>
  <si>
    <t xml:space="preserve">CABO DE COBRE FLEXÍVEL ISOLADO, 6 MM², ANTI-CHAMA 0,6/1,0 KV, PARA CIRCUITOS TERMINAIS - FORNECIMENTO E INSTALAÇÃO. AF_12/2015  </t>
  </si>
  <si>
    <t xml:space="preserve">REDE ÁEREA A REMOVER  </t>
  </si>
  <si>
    <t xml:space="preserve">RETIRADA MECANIZADA DE POSTES (CONCRETO, MADEIRA, FERRO E TRILHO) SEM REUTILIZAÇÃO  </t>
  </si>
  <si>
    <t xml:space="preserve">RECOLHIMENTO E REBOBINAMENTO DE CABOS METÁLICOS AÉREOS ESPINADOS EM CORDOALHA  </t>
  </si>
  <si>
    <t xml:space="preserve">REDE AÉREA A INSTALAR - RUAS BENJAMIN CONSTANT  </t>
  </si>
  <si>
    <t xml:space="preserve">CABO DE COBRE FLEXÍVEL ISOLADO, 50 MM², ANTI-CHAMA 0,6/1,0 KV, PARA DISTRIBUIÇÃO - FORNECIMENTO E INSTALAÇÃO. AF_12/2015  </t>
  </si>
  <si>
    <t xml:space="preserve">REDE SUBTERRANEA A INSTALAR (MRS)  </t>
  </si>
  <si>
    <t xml:space="preserve">CABO DE COBRE UNIPOLAR 50 MM2, BLINDADO, ISOLACAO 12/20 KV EPR, COBERTURA EM PVC - FORNECIMENTO E INSTALAÇÃO  </t>
  </si>
  <si>
    <t xml:space="preserve">REDE ÁEREA A REMOVER (MRS)  </t>
  </si>
  <si>
    <t xml:space="preserve">MOBILIZAÇÃO E DESMOBILIZAÇÃO DE PESSOAL E EQUIPAMENTOS  </t>
  </si>
  <si>
    <t xml:space="preserve">CONSTRUÇÃO COMPLETA DE CANTEIRO DE OBRAS  </t>
  </si>
  <si>
    <t xml:space="preserve">ADMINISTRAÇÃO LOCAL  </t>
  </si>
  <si>
    <t>PROJETO EXECUTIVO DE ENGENHARIA DO VIADUTO BENJAMIN CONSTANT</t>
  </si>
  <si>
    <t>CPU-13</t>
  </si>
  <si>
    <t>CPU-14</t>
  </si>
  <si>
    <t>CPU-01</t>
  </si>
  <si>
    <t>CPU-02</t>
  </si>
  <si>
    <t>CPU-03</t>
  </si>
  <si>
    <t>M1946</t>
  </si>
  <si>
    <t>M0104</t>
  </si>
  <si>
    <t>M0783</t>
  </si>
  <si>
    <t>CPU-05</t>
  </si>
  <si>
    <t>CPU-06</t>
  </si>
  <si>
    <t>CPU-08</t>
  </si>
  <si>
    <t>CPU-09</t>
  </si>
  <si>
    <t>CPU-10</t>
  </si>
  <si>
    <t>CPU-11</t>
  </si>
  <si>
    <t>CPU-12</t>
  </si>
  <si>
    <t>CPU-20</t>
  </si>
  <si>
    <t>CPU-21</t>
  </si>
  <si>
    <t>CPU-22</t>
  </si>
  <si>
    <t>LOCAL: RUA BENJAMIN CONSTANT</t>
  </si>
  <si>
    <t>TRECHO: JUIZ DE FORA/MINAS GERAIS</t>
  </si>
  <si>
    <t>SEGMENTO: SOBRE RUAS JOSÉ CALIL AHOUAGI E FRANCISCO BERNARDINO</t>
  </si>
  <si>
    <t>VALOR DA ETAPA</t>
  </si>
  <si>
    <t>TOTAIS SIMPLES    (%)</t>
  </si>
  <si>
    <t>TOTAIS ACUMULADOS    (%)</t>
  </si>
  <si>
    <t>TOTAIS SIMPLES    (R$)</t>
  </si>
  <si>
    <t>TOTAIS ACUMULADOS    (R$)</t>
  </si>
  <si>
    <t>CRONOGRAMA FÍSICO-FINANCEIRO</t>
  </si>
  <si>
    <t>PE-Qd 14</t>
  </si>
  <si>
    <t>ITEM</t>
  </si>
  <si>
    <t>1.</t>
  </si>
  <si>
    <t>2.</t>
  </si>
  <si>
    <t>2.1.</t>
  </si>
  <si>
    <t>2.1.1.</t>
  </si>
  <si>
    <t>2.1.2.</t>
  </si>
  <si>
    <t>2.2.</t>
  </si>
  <si>
    <t>2.2.1.</t>
  </si>
  <si>
    <t>2.2.2.</t>
  </si>
  <si>
    <t>2.2.3.</t>
  </si>
  <si>
    <t>3.</t>
  </si>
  <si>
    <t>3.1.</t>
  </si>
  <si>
    <t>3.2.</t>
  </si>
  <si>
    <t>4.</t>
  </si>
  <si>
    <t>4.1.</t>
  </si>
  <si>
    <t>4.1.1.</t>
  </si>
  <si>
    <t>4.1.1.1.</t>
  </si>
  <si>
    <t>4.1.1.2.</t>
  </si>
  <si>
    <t>4.1.1.3.</t>
  </si>
  <si>
    <t>4.1.1.4.</t>
  </si>
  <si>
    <t>4.1.1.5.</t>
  </si>
  <si>
    <t>4.1.1.6.</t>
  </si>
  <si>
    <t>4.1.2.</t>
  </si>
  <si>
    <t>4.1.2.1.</t>
  </si>
  <si>
    <t>4.1.2.2.</t>
  </si>
  <si>
    <t>4.1.2.3.</t>
  </si>
  <si>
    <t>4.1.2.4.</t>
  </si>
  <si>
    <t>4.1.2.5.</t>
  </si>
  <si>
    <t>4.1.2.6.</t>
  </si>
  <si>
    <t>4.1.3.</t>
  </si>
  <si>
    <t>4.1.3.1.</t>
  </si>
  <si>
    <t>4.1.3.2.</t>
  </si>
  <si>
    <t>4.1.3.3.</t>
  </si>
  <si>
    <t>4.1.3.4.</t>
  </si>
  <si>
    <t>4.1.3.5.</t>
  </si>
  <si>
    <t>4.1.3.6.</t>
  </si>
  <si>
    <t>4.1.4.</t>
  </si>
  <si>
    <t>4.1.4.1.</t>
  </si>
  <si>
    <t>4.1.4.2.</t>
  </si>
  <si>
    <t>4.1.4.3.</t>
  </si>
  <si>
    <t>4.1.4.4.</t>
  </si>
  <si>
    <t>4.1.4.5.</t>
  </si>
  <si>
    <t>4.1.4.6.</t>
  </si>
  <si>
    <t>4.2.</t>
  </si>
  <si>
    <t>4.2.1.</t>
  </si>
  <si>
    <t>4.2.2.</t>
  </si>
  <si>
    <t>4.2.3.</t>
  </si>
  <si>
    <t>4.2.3.1.</t>
  </si>
  <si>
    <t>4.2.3.2.</t>
  </si>
  <si>
    <t>4.3.</t>
  </si>
  <si>
    <t>4.3.1.</t>
  </si>
  <si>
    <t>4.3.2.</t>
  </si>
  <si>
    <t>4.3.3.</t>
  </si>
  <si>
    <t>4.3.3.1.</t>
  </si>
  <si>
    <t>4.3.3.2.</t>
  </si>
  <si>
    <t>4.3.4.</t>
  </si>
  <si>
    <t>4.3.5.</t>
  </si>
  <si>
    <t>4.3.5.1.</t>
  </si>
  <si>
    <t>4.3.5.2.</t>
  </si>
  <si>
    <t>4.4.</t>
  </si>
  <si>
    <t>4.4.1.</t>
  </si>
  <si>
    <t>5.</t>
  </si>
  <si>
    <t>5.1.</t>
  </si>
  <si>
    <t>5.2.</t>
  </si>
  <si>
    <t>5.3.</t>
  </si>
  <si>
    <t>5.4.</t>
  </si>
  <si>
    <t>5.5.</t>
  </si>
  <si>
    <t>5.6.</t>
  </si>
  <si>
    <t>5.7.</t>
  </si>
  <si>
    <t>5.7.1.</t>
  </si>
  <si>
    <t>5.7.2.</t>
  </si>
  <si>
    <t>5.7.3.</t>
  </si>
  <si>
    <t>5.8.</t>
  </si>
  <si>
    <t>5.8.1.</t>
  </si>
  <si>
    <t>5.8.2.</t>
  </si>
  <si>
    <t>6.</t>
  </si>
  <si>
    <t>6.1.</t>
  </si>
  <si>
    <t>6.1.1.</t>
  </si>
  <si>
    <t>6.1.2.</t>
  </si>
  <si>
    <t>6.1.3.</t>
  </si>
  <si>
    <t>6.1.4.</t>
  </si>
  <si>
    <t>6.1.5.</t>
  </si>
  <si>
    <t>6.1.6.</t>
  </si>
  <si>
    <t>6.1.7.</t>
  </si>
  <si>
    <t>7.</t>
  </si>
  <si>
    <t>7.1.</t>
  </si>
  <si>
    <t>7.1.1.</t>
  </si>
  <si>
    <t>7.1.2.</t>
  </si>
  <si>
    <t>7.1.3.</t>
  </si>
  <si>
    <t>7.2.</t>
  </si>
  <si>
    <t>7.3.</t>
  </si>
  <si>
    <t>7.3.1.</t>
  </si>
  <si>
    <t>7.3.1.1.</t>
  </si>
  <si>
    <t>7.3.1.2.</t>
  </si>
  <si>
    <t>7.3.2.</t>
  </si>
  <si>
    <t>8.</t>
  </si>
  <si>
    <t>8.1.</t>
  </si>
  <si>
    <t>8.1.1.</t>
  </si>
  <si>
    <t>8.1.2.</t>
  </si>
  <si>
    <t>8.1.3.</t>
  </si>
  <si>
    <t>8.1.4.</t>
  </si>
  <si>
    <t>8.1.5.</t>
  </si>
  <si>
    <t>8.1.6.</t>
  </si>
  <si>
    <t>8.1.7.</t>
  </si>
  <si>
    <t>8.1.8.</t>
  </si>
  <si>
    <t>8.1.9.</t>
  </si>
  <si>
    <t>8.1.10.</t>
  </si>
  <si>
    <t>8.2.</t>
  </si>
  <si>
    <t>8.2.1.</t>
  </si>
  <si>
    <t>8.2.2.</t>
  </si>
  <si>
    <t>8.2.3.</t>
  </si>
  <si>
    <t>8.2.4.</t>
  </si>
  <si>
    <t>8.2.5.</t>
  </si>
  <si>
    <t>8.2.6.</t>
  </si>
  <si>
    <t>8.3.</t>
  </si>
  <si>
    <t>8.3.1.</t>
  </si>
  <si>
    <t>8.3.2.</t>
  </si>
  <si>
    <t>8.4.</t>
  </si>
  <si>
    <t>8.4.1.</t>
  </si>
  <si>
    <t>8.4.2.</t>
  </si>
  <si>
    <t>8.4.3.</t>
  </si>
  <si>
    <t>8.5.</t>
  </si>
  <si>
    <t>8.5.1.</t>
  </si>
  <si>
    <t>8.5.2.</t>
  </si>
  <si>
    <t>8.5.3.</t>
  </si>
  <si>
    <t>8.5.4.</t>
  </si>
  <si>
    <t>8.5.5.</t>
  </si>
  <si>
    <t>8.5.6.</t>
  </si>
  <si>
    <t>8.6.</t>
  </si>
  <si>
    <t>8.6.1.</t>
  </si>
  <si>
    <t>ADMINISTRAÇÃO LOCAL, CANTEIRO E MOBILIZAÇÃO E DESMOBILIZAÇÃO</t>
  </si>
  <si>
    <t>TOTAL GERAL</t>
  </si>
  <si>
    <t>PREÇO TOTAL</t>
  </si>
  <si>
    <t>CPU-23</t>
  </si>
  <si>
    <t xml:space="preserve">REMOÇÃO MECANIZADA DE REVESTIMENTO ASFÁLTICO  </t>
  </si>
  <si>
    <t xml:space="preserve">REMOÇÃO DE TELA DE ARAME  </t>
  </si>
  <si>
    <t xml:space="preserve">CORTE E REMOÇÃO DE ÁRVORES  </t>
  </si>
  <si>
    <t xml:space="preserve">ESCAVAÇÃO MANUAL DE VALA EM MATERIAL DE 1ª CATEGORIA  </t>
  </si>
  <si>
    <t>un</t>
  </si>
  <si>
    <t xml:space="preserve">CARGA, MANOBRA E DESCARGA DE AGREGADOS OU SOLOS EM CAMINHÃO BASCULANTE DE 6 M³ - CARGA COM MINICARREGADEIRA DE 0,45 M³ E DESCARGA LIVRE  </t>
  </si>
  <si>
    <t xml:space="preserve">TRANSPORTE COM CAMINHÃO BASCULANTE DE 6 M³ - RODOVIA PAVIMENTADA  </t>
  </si>
  <si>
    <t xml:space="preserve">PLATAFORMA DE TRABALHO EM AÇO TUBULAR APOIADA NO SOLO - ALTURA DE ATÉ 4 M - UTILIZAÇÃO DE 100 VEZES - FORNECIMENTO, INSTALAÇÃO E RETIRADA  </t>
  </si>
  <si>
    <t>2.3.</t>
  </si>
  <si>
    <t xml:space="preserve">ENTRADA DE ENERGIA ELÉTRICA, AÉREA, MONOFÁSICA, COM CAIXA DE SOBREPOR (NÃO INCLUSO O FORNECIMENTO E ASSENTAMENTO DE POSTE DE CONCRETO, ELETRODUTO E CONEXÕES, CABOS, HASTE E DISJUNTOR)  </t>
  </si>
  <si>
    <t xml:space="preserve">ENTRADA DE ENERGIA ELÉTRICA DE CONTAINER, AÉREA, MONOFÁSICA, COM CAIXA DE SOBREPOR (NÃO INCLUSO O FORNECIMENTO E ASSENTAMENTO DE POSTE DE CONCRETO, ELETRODUTO E CONEXÕES, CABOS, HASTE E DISJUNTOR)  </t>
  </si>
  <si>
    <t xml:space="preserve">FORNECIMENTO E ASSENTAMENTO DE POSTE DE CONCRETO COM COMPRIMENTO NOMINAL DE 7 M, CARGA NOMINAL MENOR OU IGUAL A 1000 DAN, ENGASTAMENTO SIMPLES COM 1,5 M DE SOLO (NÃO INCLUI FORNECIMENTO).  </t>
  </si>
  <si>
    <t xml:space="preserve">POSTE CONICO CONTINUO EM ACO GALVANIZADO, RETO, ENGASTADO, H = 7 M - FORNECIMENTO E INSTALACAO  </t>
  </si>
  <si>
    <t xml:space="preserve">ELETRODUTO RÍGIDO ROSCÁVEL, PVC, DN 32 MM (1  ), PARA CIRCUITOS TERMINAIS, INSTALADO EM PAREDE - FORNECIMENTO E INSTALAÇÃO  </t>
  </si>
  <si>
    <t xml:space="preserve">CABO DE COBRE FLEXÍVEL ISOLADO, 6 MM², ANTI-CHAMA 450/750 V, PARA CIRCUITOS TERMINAIS - FORNECIMENTO E INSTALAÇÃO  </t>
  </si>
  <si>
    <t xml:space="preserve">CABO DE COBRE NU BITOLA 10MM2 PARA ATERRAMENTO  </t>
  </si>
  <si>
    <t xml:space="preserve">CORDOALHA DE COBRE NU 16 MM², NÃO ENTERRADA, COM ISOLADOR - FORNECIMENTO E INSTALAÇÃO  </t>
  </si>
  <si>
    <t xml:space="preserve">DISJUNTOR BIPOLAR TIPO DIN, CORRENTE NOMINAL DE 40A - FORNECIMENTO E INSTALAÇÃO  </t>
  </si>
  <si>
    <t xml:space="preserve">CURVA 90 GRAUS PARA ELETRODUTO, PVC, ROSCÁVEL, DN 32 MM (1  ), PARA CIRCUITOS TERMINAIS, INSTALADA EM PAREDE - FORNECIMENTO E INSTALAÇÃO  </t>
  </si>
  <si>
    <t xml:space="preserve">LUVA PARA ELETRODUTO, PVC, ROSCÁVEL, DN 32 MM (1  ), PARA CIRCUITOS TERMINAIS, INSTALADA EM PAREDE - FORNECIMENTO E INSTALAÇÃO.  </t>
  </si>
  <si>
    <t xml:space="preserve">SENSOR DE PRESENÇA COM FOTOCÉLULA, FIXAÇÃO EM TETO - FORNECIMENTO E INSTALAÇÃO.  </t>
  </si>
  <si>
    <t xml:space="preserve">CABO DE COBRE FLEXÍVEL ISOLADO, 2,5 MM², ANTI-CHAMA 0,6/1,0 KV, PARA CIRCUITOS TERMINAIS - FORNECIMENTO E INSTALAÇÃO.  </t>
  </si>
  <si>
    <t xml:space="preserve">CABO DE COBRE FLEXÍVEL ISOLADO, 4 MM², ANTI-CHAMA 0,6/1,0 KV, PARA CIRCUITOS TERMINAIS - FORNECIMENTO E INSTALAÇÃO  </t>
  </si>
  <si>
    <t xml:space="preserve">CAIXA ENTERRADA ELÉTRICA RETANGULAR, EM ALVENARIA COM TIJOLOS CERÂMICOS MACIÇOS, FUNDO COM BRITA, DIMENSÕES INTERNAS: 0,4X0,4X0,4 M  </t>
  </si>
  <si>
    <t xml:space="preserve">ELETRODUTO FLEXÍVEL CORRUGADO, PEAD, DN 40 MM (1 1/4  ), PARA CIRCUITOS TERMINAIS, INSTALADO EM PAREDE - FORNECIMENTO E INSTALAÇÃO  </t>
  </si>
  <si>
    <t xml:space="preserve">ENCHIMENTO DE AREIA PARA DRENO, LANÇAMENTO MANUAL  </t>
  </si>
  <si>
    <t xml:space="preserve">INSTALAÇÕES HIDROSSANITÁRIAS  </t>
  </si>
  <si>
    <t xml:space="preserve">REDE DE DISTRIBUIÇÃO DE ÁGUA FRIA  </t>
  </si>
  <si>
    <t xml:space="preserve">HIDRÔMETRO DN 20 (½), 3,0 M³/H FORNECIMENTO E INSTALAÇÃO  </t>
  </si>
  <si>
    <t xml:space="preserve">JOELHO 90 GRAUS, PVC, SOLDÁVEL, DN 25MM, INSTALADO EM RAMAL OU SUB-RAMAL DE ÁGUA - FORNECIMENTO E INSTALAÇÃO  </t>
  </si>
  <si>
    <t xml:space="preserve">JOELHO 90 GRAUS COM BUCHA DE LATÃO, PVC, SOLDÁVEL, DN 25MM, X 1/2 INSTALADO EM RAMAL OU SUB-RAMAL DE ÁGUA - FORNECIMENTO E INSTALAÇÃO  </t>
  </si>
  <si>
    <t xml:space="preserve">TORNEIRA CROMADA 1/2 OU 3/4 PARA TANQUE, PADRÃO POPULAR - FORNECIMENTO E INSTALAÇÃO  </t>
  </si>
  <si>
    <t xml:space="preserve">TE, PVC, SOLDÁVEL, DN 25MM, INSTALADO EM RAMAL OU SUB-RAMAL DE ÁGUA - FORNECIMENTO E INSTALAÇÃO  </t>
  </si>
  <si>
    <t xml:space="preserve">CAIXA ENTERRADA HIDRÁULICA RETANGULAR EM ALVENARIA COM TIJOLOS CERÂMICOS MACIÇOS, DIMENSÕES INTERNAS: 0,3X0,3X0,5 M  </t>
  </si>
  <si>
    <t xml:space="preserve">CAIXA ENTERRADA HIDRÁULICA RETANGULAR EM ALVENARIA COM TIJOLOS CERÂMICOS MACIÇOS, DIMENSÕES INTERNAS: 0,6X0,6X0,5 M  </t>
  </si>
  <si>
    <t xml:space="preserve">CAIXA ENTERRADA HIDRÁULICA RETANGULAR EM ALVENARIA COM TIJOLOS CERÂMICOS MACIÇOS, DIMENSÕES INTERNAS: 0,4X0,4X0,5 M  </t>
  </si>
  <si>
    <t xml:space="preserve">TUBULAÇÕES  </t>
  </si>
  <si>
    <t xml:space="preserve">TUBO, PVC, SOLDÁVEL, DN 25MM, INSTALADO EM RAMAL DE DISTRIBUIÇÃO DE ÁGUA - FORNECIMENTO E INSTALAÇÃO  </t>
  </si>
  <si>
    <t xml:space="preserve">TUBO PVC, SERIE NORMAL, ESGOTO PREDIAL, DN 75 MM, FORNECIDO E INSTALADO EM PRUMADA DE ESGOTO SANITÁRIO OU VENTILAÇÃO  </t>
  </si>
  <si>
    <t xml:space="preserve">TUBO PVC, SERIE NORMAL, ESGOTO PREDIAL, DN 100 MM, FORNECIDO E INSTALADO EM PRUMADA DE ESGOTO SANITÁRIO OU VENTILAÇÃO  </t>
  </si>
  <si>
    <t xml:space="preserve">EXECUÇÃO DE PASSEIO (CALÇADA) OU PISO DE CONCRETO COM CONCRETO MOLDADO IN LOCO, FEITO EM OBRA, ACABAMENTO CONVENCIONAL, NÃO ARMADO  </t>
  </si>
  <si>
    <t xml:space="preserve">EXECUÇÃO DE PÁTIO/ESTACIONAMENTO EM PISO INTERTRAVADO, COM BLOCO RETANGULAR COLORIDO DE 20 X 10 CM, ESPESSURA 6 CM.  </t>
  </si>
  <si>
    <t xml:space="preserve">SARJETA DE CONCRETO URBANO (SCU), TIPO 3, PADRÃO DER-MG  </t>
  </si>
  <si>
    <t xml:space="preserve">EQUIPAMENTOS E ACESSÓRIOS DE PAISAGISMO  </t>
  </si>
  <si>
    <t xml:space="preserve">REGULARIZAÇÃO DE TALUDES E VALAS COM SOQUETE VIBRATÓRIO  </t>
  </si>
  <si>
    <t xml:space="preserve">CONCRETO FCK = 20 MPA - CONFECÇÃO EM BETONEIRA E LANÇAMENTO MANUAL - AREIA E BRITA COMERCIAIS  </t>
  </si>
  <si>
    <t xml:space="preserve">ALVENARIA DE BLOCOS DE CONCRETO ESTRUTURAL 14X19X29 CM, (ESPESSURA 14CM), FBK = 4,5 MPA, PARA PAREDES COM ÁREA LÍQUIDA MAIOR OU IGUAL A 6M², SEM VÃOS, UTILIZANDO COLHER DE PEDREIRO  </t>
  </si>
  <si>
    <t xml:space="preserve">MASSA ÚNICA, PARA RECEBIMENTO DE PINTURA, EM ARGAMASSA TRAÇO 1:2:8, ESPESSURA DE 20MM  </t>
  </si>
  <si>
    <t xml:space="preserve">APLICAÇÃO DE FUNDO SELADOR ACRÍLICO EM PAREDES, UMA DEMÃO  </t>
  </si>
  <si>
    <t xml:space="preserve">APLICAÇÃO MANUAL DE TINTA LÁTEX EM PAREDES, DUAS DEMÃOS  </t>
  </si>
  <si>
    <t xml:space="preserve">BUZINOTE - DRENO COM TUBO DE 1 EMBUTIDO NO CONCRETO  </t>
  </si>
  <si>
    <t xml:space="preserve">DRENO PARA PÉ DE FLOREIRA  </t>
  </si>
  <si>
    <t xml:space="preserve">VEDAÇÕES VERTICAIS  </t>
  </si>
  <si>
    <t xml:space="preserve">ESTACA BROCA MANUAL D = 15 CM - CONFECÇÃO  </t>
  </si>
  <si>
    <t xml:space="preserve">FÔRMAS DE COMPENSADO PLASTIFICADO 12 MM - USO GERAL - UTILIZAÇÃO DE 3 VEZES - CONFECÇÃO, INSTALAÇÃO E RETIRADA  </t>
  </si>
  <si>
    <t xml:space="preserve">GRADE EM PERFIS DE NYLOFOR DA BELGO, OU SIMILAR, H=1,03M - FORNECIMENTO E ASSENTAMENTO  </t>
  </si>
  <si>
    <t>CPU-25</t>
  </si>
  <si>
    <t>CPU-26</t>
  </si>
  <si>
    <t>CPU-27</t>
  </si>
  <si>
    <t>CPU-28</t>
  </si>
  <si>
    <t>CPU-29</t>
  </si>
  <si>
    <t>CPU-30</t>
  </si>
  <si>
    <t>CPU-31</t>
  </si>
  <si>
    <t>CPU-32</t>
  </si>
  <si>
    <t>CPU-34</t>
  </si>
  <si>
    <t>CPU-07</t>
  </si>
  <si>
    <t>11.</t>
  </si>
  <si>
    <t>11.1</t>
  </si>
  <si>
    <t>11.2</t>
  </si>
  <si>
    <t>11.3</t>
  </si>
  <si>
    <t xml:space="preserve">REMOÇÃO DE PONTO DE ÔNIBUS  </t>
  </si>
  <si>
    <t xml:space="preserve">REMOÇÃO DE MATERIAL ORIUNDO DAS VALAS  </t>
  </si>
  <si>
    <t>2.3.1.</t>
  </si>
  <si>
    <t>2.3.2.</t>
  </si>
  <si>
    <t>2.3.3.</t>
  </si>
  <si>
    <t xml:space="preserve">CANALETA PRÉ-MOLDADA, EM CONCRETO ARMADO, MODELO CAN85 DA NEOREX, OU SIMILAR, INCLUSIVE GRELHA EM CONCRETO ARMADO, COM 14 FUROS  </t>
  </si>
  <si>
    <t xml:space="preserve">ESCORAMENTO DE VALA, TIPO PONTALETEAMENTO, COM PROFUNDIDADE DE 1,5 A 3,0 M, LARGURA MENOR QUE 1,5 M.  </t>
  </si>
  <si>
    <t xml:space="preserve">CORPO DE BSTC D = 0,40 M PA1 - AREIA, BRITA E PEDRA DE MÃO COMERCIAIS  </t>
  </si>
  <si>
    <t xml:space="preserve">ESTACA RAIZ PERFURADA NO SOLO COM D = 40 CM - CONFECÇÃO  </t>
  </si>
  <si>
    <t xml:space="preserve">ESTACA RAIZ PERFURADA NA ROCHA COM D = 31 CM - CONFECÇÃO  </t>
  </si>
  <si>
    <t xml:space="preserve">ARRASAMENTO DE ESTACAS DE CONCRETO COM SEÇÃO SUPERIOR À      </t>
  </si>
  <si>
    <t xml:space="preserve">CONCRETO USINADO BOMBEÁVEL FCK&gt;=30MPA - FORNECIMENTO, LANÇAMENTO E ADENSAMENTO  </t>
  </si>
  <si>
    <t>4.2.1.1.</t>
  </si>
  <si>
    <t>4.2.1.2.</t>
  </si>
  <si>
    <t>4.2.1.3.</t>
  </si>
  <si>
    <t>4.2.2.1.</t>
  </si>
  <si>
    <t>4.2.2.2.</t>
  </si>
  <si>
    <t>4.2.2.3.</t>
  </si>
  <si>
    <t xml:space="preserve">ARGAMASSA PARA REPAROS E GRAUTEAMENTO - CONFECÇÃO EM MISTURADOR E LANÇAMENTO MANUAL  </t>
  </si>
  <si>
    <t>4.3.1.1.</t>
  </si>
  <si>
    <t>4.3.1.2.</t>
  </si>
  <si>
    <t xml:space="preserve">CONCRETO USINADO BOMBEÁVEL FCK&gt;=35MPA - FORNECIMENTO, LANÇAMENTO E ADENSAMENTO  </t>
  </si>
  <si>
    <t>4.3.1.3.</t>
  </si>
  <si>
    <t>4.3.2.1.</t>
  </si>
  <si>
    <t xml:space="preserve">FORMAS DE COMPENSADO RESINADO 12 MM - USO GERAL - UTILIZAÇÃO DE 3 VEZES - CONFECÇÃO, INSTALAÇÃO E RETIRADA  </t>
  </si>
  <si>
    <t>4.3.2.2.</t>
  </si>
  <si>
    <t>4.3.2.3.</t>
  </si>
  <si>
    <t>4.3.2.4.</t>
  </si>
  <si>
    <t>4.3.2.5.</t>
  </si>
  <si>
    <t>4.3.4.1.</t>
  </si>
  <si>
    <t>4.3.4.2.</t>
  </si>
  <si>
    <t>4.3.4.3.</t>
  </si>
  <si>
    <t>4.3.4.4.</t>
  </si>
  <si>
    <t>4.3.4.5.</t>
  </si>
  <si>
    <t xml:space="preserve">LÁBIOS POLIMÉRICOS 20 X 30 MM EM JUNTA DE PAVIMENTO DE CONCRETO - CONFECÇÃO E ASSENTAMENTO  </t>
  </si>
  <si>
    <t xml:space="preserve">BARREIRA SIMPLES DE CONCRETO, NÃO ARMADA, MOLDADA NO LOCAL (PERFIL NEW JERSEY) - H = 810 + 100 MM  </t>
  </si>
  <si>
    <t xml:space="preserve">ASFALTO DILUÍDO DE PETRÓLEO - CM-30  </t>
  </si>
  <si>
    <t xml:space="preserve">ALVENARIA DE BLOCOS DE CONCRETO 19 X 19 X 39 CM COM ESPESSURA DE 20 CM COM ARGAMASSA TRAÇO 1:0,5:3,5 - AREIA COMERCIAL  </t>
  </si>
  <si>
    <t xml:space="preserve">PLANTIO DE MUDA DE ÁRVORE ORNAMENTAL COM ALTURA DE 1,00 A 2,00 M EM COVA DE 0,60 X 0,60 X 0,60 M  </t>
  </si>
  <si>
    <t xml:space="preserve">ALVENARIA DE BLOCOS DE CONCRETO 19 X 19 X 39 CM COM ESPESSURA DE 20 CM - AREIA COMERCIAL  </t>
  </si>
  <si>
    <t xml:space="preserve">CORRIMÃO SIMPLES, DIÂMETRO EXTERNO = 1 1/2  , EM AÇO GALVANIZADO  </t>
  </si>
  <si>
    <t xml:space="preserve">SERVIÇOS COMPLEMENTARES - PROJETO URBANIZAÇÃO  </t>
  </si>
  <si>
    <t xml:space="preserve">TACHÃO REFLETIVO EM PLÁSTICO INJETADO - MONODIRECIONAL - FORNECIMENTO E COLOCAÇÃO  </t>
  </si>
  <si>
    <t>7.2.1.</t>
  </si>
  <si>
    <t xml:space="preserve">PLACA DE REGULAMENTAÇÃO EM AÇO, R1 LADO 0,331 M - PELÍCULA RETRORREFLETIVA TIPO I + SI - FORNECIMENTO E IMPLANTAÇÃO  </t>
  </si>
  <si>
    <t>7.2.2.</t>
  </si>
  <si>
    <t xml:space="preserve">PLACA DE REGULAMENTAÇÃO EM AÇO D = 0,60 M - PELÍCULA RETRORREFLETIVA TIPO I + SI - FORNECIMENTO E IMPLANTAÇÃO  </t>
  </si>
  <si>
    <t>7.2.3.</t>
  </si>
  <si>
    <t xml:space="preserve">PLACA EM AÇO - 3,00 X 1,50 M - PELÍCULA RETRORREFLETIVA TIPO I + III - FORNECIMENTO E IMPLANTAÇÃO  </t>
  </si>
  <si>
    <t>7.2.4.</t>
  </si>
  <si>
    <t xml:space="preserve">PLACA DE ADVERTÊNCIA EM AÇO, LADO DE 0,60 M - PELÍCULA RETRORREFLETIVA TIPO I + SI - FORNECIMENTO E IMPLANTAÇÃO  </t>
  </si>
  <si>
    <t>7.2.5.</t>
  </si>
  <si>
    <t xml:space="preserve">PLACA DELINEADOR EM AÇO - 0,30 X 0,90 M - PELÍCULA RETRORREFLETIVA TIPO I + IV - FORNECIMENTO E IMPLANTAÇÃO  </t>
  </si>
  <si>
    <t>7.2.6.</t>
  </si>
  <si>
    <t xml:space="preserve">PLACA EM AÇO - 3,00 X 1,50 M - PELÍCULA RETRORREFLETIVA TIPO I + I - FORNECIMENTO E IMPLANTAÇÃO  </t>
  </si>
  <si>
    <t>7.2.7.</t>
  </si>
  <si>
    <t>7.2.8.</t>
  </si>
  <si>
    <t xml:space="preserve">SUPORTE METÁLICO GALVANIZADO PARA PLACA DE REGULAMENTAÇÃO - R1 - LADO DE 0,331 M - FORNECIMENTO E IMPLANTAÇÃO  </t>
  </si>
  <si>
    <t>7.2.9.</t>
  </si>
  <si>
    <t xml:space="preserve">SUPORTE METÁLICO GALVANIZADO PARA PLACA DE ADVERTÊNCIA OU REGULAMENTAÇÃO - LADO OU DIÂMETRO DE 0,60 M - FORNECIMENTO E IMPLANTAÇÃO  </t>
  </si>
  <si>
    <t>7.2.10.</t>
  </si>
  <si>
    <t xml:space="preserve">SEMIPÓRTICO METÁLICO COM VÃO DE 8,3 M, VENTO DE 35 M/S E ÁREA DE EXPOSIÇÃO DE ATÉ 12,45 M² - FORNECIMENTO E IMPLANTAÇÃO - AREIA E BRITA COMERCIAIS  </t>
  </si>
  <si>
    <t>7.2.11.</t>
  </si>
  <si>
    <t>7.3.2.1.</t>
  </si>
  <si>
    <t xml:space="preserve">ELETRODUTO FLEXÍVEL CORRUGADO, PEAD, DN 90 (3) - FORNECIMENTO E INSTALAÇÃO  </t>
  </si>
  <si>
    <t xml:space="preserve">CAIXA ENTERRADA ELÉTRICA RETANGULAR, EM ALVENARIA COM TIJOLOS CERÂMICOS MACIÇOS, FUNDO COM BRITA, DIMENSÕES INTERNAS: 0,8X0,8X0,6 M.  </t>
  </si>
  <si>
    <t xml:space="preserve">LUMINÁRIA DE LED PARA ILUMINAÇÃO PÚBLICA, DE 181 W ATÉ 239 W - FORNECIMENTO E INSTALAÇÃO  </t>
  </si>
  <si>
    <t xml:space="preserve">LUMINÁRIA DE LED PARA ILUMINAÇÃO PÚBLICA, DE 51 W ATÉ 67 W - FORNECIMENTO E INSTALAÇÃO  </t>
  </si>
  <si>
    <t xml:space="preserve">BRAÇO PARA ILUMINAÇÃO PÚBLICA, EM TUBO DE AÇO GALVANIZADO, COMPRIMENTO DE 1,50 M, PARA FIXAÇÃO EM POSTE DE CONCRETO - FORNECIMENTO E INSTALAÇÃO.  </t>
  </si>
  <si>
    <t xml:space="preserve">CAIXA DE PASSAGEM PARA TELEFONE 15X15X10CM (SOBREPOR), FORNECIMENTO E INSTALACAO.  </t>
  </si>
  <si>
    <t xml:space="preserve">CAIXA ENTERRADA ELÉTRICA RETANGULAR, EM ALVENARIA COM BLOCOS DE CONCRETO, FUNDO COM BRITA, DIMENSÕES INTERNAS: 0,6X0,6X0,6 M  </t>
  </si>
  <si>
    <t xml:space="preserve">FORNECIMENTO E ASSENTAMENTO DE POSTE DE CONCRETO COM COMPRIMENTO NOMINAL DE 14 M, CARGA NOMINAL MENOR OU IGUAL A 1000 DAN, ENGASTAMENTO SIMPLES COM 2 M DE SOLO  </t>
  </si>
  <si>
    <t>8.7.</t>
  </si>
  <si>
    <t xml:space="preserve">URBANIZAÇÃO - INSTALAÇÕES ELÉTRICAS  </t>
  </si>
  <si>
    <t>8.7.1.</t>
  </si>
  <si>
    <t>8.7.2.</t>
  </si>
  <si>
    <t>8.7.3.</t>
  </si>
  <si>
    <t>8.7.4.</t>
  </si>
  <si>
    <t>8.7.5.</t>
  </si>
  <si>
    <t>8.7.6.</t>
  </si>
  <si>
    <t xml:space="preserve">HASTE DE ATERRAMENTO 5/8  PARA SPDA - FORNECIMENTO E INSTALAÇÃO. AF_12/2017  </t>
  </si>
  <si>
    <t>8.7.7.</t>
  </si>
  <si>
    <t>8.7.8.</t>
  </si>
  <si>
    <t>8.7.9.</t>
  </si>
  <si>
    <t>8.7.10.</t>
  </si>
  <si>
    <t>8.7.11.</t>
  </si>
  <si>
    <t>8.7.12.</t>
  </si>
  <si>
    <t>8.7.13.</t>
  </si>
  <si>
    <t>8.7.14.</t>
  </si>
  <si>
    <t>8.7.15.</t>
  </si>
  <si>
    <t>8.7.16.</t>
  </si>
  <si>
    <t>8.7.17.</t>
  </si>
  <si>
    <t xml:space="preserve">LUMINÁRIA DECORATIVA LED DE 115W, MODELO MERAK TW4002669 DA TECHNOWATT OU SIMILAR  </t>
  </si>
  <si>
    <t>8.7.18.</t>
  </si>
  <si>
    <t xml:space="preserve">POSTE METÁLICO GALVANIZADO RETO, MODELO CONFORME PROJETO  </t>
  </si>
  <si>
    <t>8.7.19.</t>
  </si>
  <si>
    <t>8.7.20.</t>
  </si>
  <si>
    <t>8.7.21.</t>
  </si>
  <si>
    <t>8.7.22.</t>
  </si>
  <si>
    <t>9.</t>
  </si>
  <si>
    <t>9.1.</t>
  </si>
  <si>
    <t>9.1.1.</t>
  </si>
  <si>
    <t>9.1.2.</t>
  </si>
  <si>
    <t>9.1.3.</t>
  </si>
  <si>
    <t>9.1.4.</t>
  </si>
  <si>
    <t>9.1.5.</t>
  </si>
  <si>
    <t>9.1.6.</t>
  </si>
  <si>
    <t>9.1.7.</t>
  </si>
  <si>
    <t>9.1.8.</t>
  </si>
  <si>
    <t>9.2.</t>
  </si>
  <si>
    <t>9.2.1.</t>
  </si>
  <si>
    <t>9.2.2.</t>
  </si>
  <si>
    <t>9.2.3.</t>
  </si>
  <si>
    <t>9.2.4.</t>
  </si>
  <si>
    <t>9.2.5.</t>
  </si>
  <si>
    <t>10.</t>
  </si>
  <si>
    <t>10.1.</t>
  </si>
  <si>
    <t>10.1.1.</t>
  </si>
  <si>
    <t>10.1.2.</t>
  </si>
  <si>
    <t>10.1.3.</t>
  </si>
  <si>
    <t>10.2.</t>
  </si>
  <si>
    <t>10.2.1.</t>
  </si>
  <si>
    <t>10.2.2.</t>
  </si>
  <si>
    <t>10.2.3.</t>
  </si>
  <si>
    <t>10.2.4.</t>
  </si>
  <si>
    <t>10.2.5.</t>
  </si>
  <si>
    <t>10.2.6.</t>
  </si>
  <si>
    <t>10.2.7.</t>
  </si>
  <si>
    <t>10.2.8.</t>
  </si>
  <si>
    <t>10.2.9.</t>
  </si>
  <si>
    <t>10.2.10.</t>
  </si>
  <si>
    <t>10.2.11.</t>
  </si>
  <si>
    <t>10.2.12.</t>
  </si>
  <si>
    <t>10.2.13.</t>
  </si>
  <si>
    <t>10.2.14.</t>
  </si>
  <si>
    <t xml:space="preserve">MEIO-FIO DE CONCRETO - MFC 06 - AREIA E BRITA COMERCIAIS - FÔRMA DE MADEIRA  </t>
  </si>
  <si>
    <t>10.3.</t>
  </si>
  <si>
    <t>10.3.1.</t>
  </si>
  <si>
    <t>10.3.2.</t>
  </si>
  <si>
    <t>10.3.3.</t>
  </si>
  <si>
    <t xml:space="preserve">REATERRO  </t>
  </si>
  <si>
    <t>10.3.4.</t>
  </si>
  <si>
    <t>10.3.5.</t>
  </si>
  <si>
    <t>10.3.6.</t>
  </si>
  <si>
    <t>10.3.7.</t>
  </si>
  <si>
    <t>10.3.8.</t>
  </si>
  <si>
    <t>10.3.9.</t>
  </si>
  <si>
    <t>10.3.10.</t>
  </si>
  <si>
    <t>10.3.11.</t>
  </si>
  <si>
    <t>10.3.12.</t>
  </si>
  <si>
    <t>10.3.13.</t>
  </si>
  <si>
    <t>10.3.14.</t>
  </si>
  <si>
    <t>CPU-33</t>
  </si>
  <si>
    <t>CPU-19</t>
  </si>
  <si>
    <t>CPU-15</t>
  </si>
  <si>
    <t>CPU-16</t>
  </si>
  <si>
    <t>CPU-17</t>
  </si>
  <si>
    <t>CPU-18</t>
  </si>
  <si>
    <t>DATA BASE: JULHO/2021 - ONERADO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</si>
  <si>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</si>
  <si>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</si>
  <si>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</si>
  <si>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</si>
  <si>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</si>
  <si>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</si>
  <si>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</si>
  <si>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</si>
  <si>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</si>
  <si>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</si>
  <si>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CPU-35</t>
  </si>
  <si>
    <t>REMOÇÃO DE TOTEM DO SUPERMERCADO</t>
  </si>
  <si>
    <t>7.3.2.2</t>
  </si>
  <si>
    <t xml:space="preserve">BARREIRA DE SINALIZAÇÃO TIPO I DE DIRECIONAMENTO OU BLOQUEIO - CONFECÇÃO  </t>
  </si>
  <si>
    <t xml:space="preserve">BARREIRA DE SINALIZAÇÃO TIPO III DE DIRECIONAMENTO OU BLOQUEIO - UTILIZAÇÃO DE 10 VEZES  </t>
  </si>
  <si>
    <t xml:space="preserve">PLACA EM AÇO - PELÍCULA I + I - FORNECIMENTO E IMPLANTAÇÃO  </t>
  </si>
  <si>
    <t xml:space="preserve">SUPORTE PARA PLACA DE SINALIZAÇÃO EM MADEIRA DE LEI TRATADA 8 X 8 CM - FORNECIMENTO E IMPLANTAÇÃO  </t>
  </si>
  <si>
    <t>ASSENTAMENTO DE GUIA (MEIO-FIO) EM TRECHO RETO, CONFECCIONADA EM CONCRETO PRÉ-FABRICADO, DIMENSÕES 100X15X13X30 CM (COMPRIMENTO X BASE INFERIOR X BASE SUPERIOR X ALTURA), PARA VIAS URBANAS (USO VIÁRIO).</t>
  </si>
  <si>
    <t>3.1.1</t>
  </si>
  <si>
    <t>3.1.2</t>
  </si>
  <si>
    <t>3.1.3</t>
  </si>
  <si>
    <t>3.1.4</t>
  </si>
  <si>
    <t>3.1.5</t>
  </si>
  <si>
    <t>3.1.6</t>
  </si>
  <si>
    <t>URBANIZAÇÃO</t>
  </si>
  <si>
    <t>6.2</t>
  </si>
  <si>
    <t>6.2.1</t>
  </si>
  <si>
    <t>6.2.2</t>
  </si>
  <si>
    <t>6.3</t>
  </si>
  <si>
    <t>6.3.1</t>
  </si>
  <si>
    <t>6.3.2</t>
  </si>
  <si>
    <t>6.3.3</t>
  </si>
  <si>
    <t>6.3.4</t>
  </si>
  <si>
    <t>6.3.5</t>
  </si>
  <si>
    <t>6.3.6</t>
  </si>
  <si>
    <t>6.4</t>
  </si>
  <si>
    <t>6.4.1</t>
  </si>
  <si>
    <t xml:space="preserve">PÓRTICO METÁLICO COM VÃO DE 12,5 M, VENTO DE 35 M/S E ÁREA DE EXPOSIÇÃO DE ATÉ 18,75 M² - FORNECIMENTO E IMPLANTAÇÃO - AREIA E BRITA COMERCIAIS  </t>
  </si>
  <si>
    <t>TAPUME COM TELHA METÁLICA  PADRÃO PJF</t>
  </si>
  <si>
    <t>CPU-36</t>
  </si>
  <si>
    <t>PASSAGEM DE PEDESTRES EM NIVEL - PADRÃO MRS/ANTT - PROVISÓRIA E DEFINITIVA</t>
  </si>
  <si>
    <t>kg</t>
  </si>
  <si>
    <t>CONCRETO FCK = 25 MPA - CONFECÇÃO EM BETONEIRA E LANÇAMENTO MANUAL - AREIA E BRITA COMERCIAIS</t>
  </si>
  <si>
    <t>m</t>
  </si>
  <si>
    <t>1.11</t>
  </si>
  <si>
    <t>-</t>
  </si>
  <si>
    <t>CPU-04</t>
  </si>
  <si>
    <t>CPU-24</t>
  </si>
  <si>
    <t>GRAMA EM PLACAS TIPO ESMERALDA</t>
  </si>
  <si>
    <t xml:space="preserve">BOCA DE LOBO SIMPLES - GRELHA DE CONCRETO - BLSG 01 - AREIA E BRITA COMERCIAIS  </t>
  </si>
  <si>
    <t>DEMOLIÇÃO DE ALVENARIA DE BLOCO FURADO, DE FORMA MANUAL, SEM REAPROVEITAMENTO</t>
  </si>
  <si>
    <t>m³</t>
  </si>
  <si>
    <t>m²</t>
  </si>
  <si>
    <t>UN</t>
  </si>
  <si>
    <t>tkm</t>
  </si>
  <si>
    <t>t</t>
  </si>
  <si>
    <t>und</t>
  </si>
  <si>
    <t>M³</t>
  </si>
  <si>
    <t>dm³</t>
  </si>
  <si>
    <t>M²</t>
  </si>
  <si>
    <t>m3</t>
  </si>
  <si>
    <t>cj</t>
  </si>
  <si>
    <t xml:space="preserve">CHAPIM EM CONCRETO MOLDADO NO LOCAL, L=20CM  </t>
  </si>
  <si>
    <t>3.2.5</t>
  </si>
  <si>
    <t>3.2.6</t>
  </si>
  <si>
    <t>3.2.7</t>
  </si>
  <si>
    <t>3.2.8</t>
  </si>
  <si>
    <t>CHAMINÉ DOS POÇOS DE VISITA CPV 03 - AREIA E BRITA COMERCIAIS</t>
  </si>
  <si>
    <t>3.2.1</t>
  </si>
  <si>
    <t>3.2.2</t>
  </si>
  <si>
    <t>3.2.3</t>
  </si>
  <si>
    <t>3.2.4</t>
  </si>
  <si>
    <t>EXTENSÃO: 360,00M</t>
  </si>
  <si>
    <t xml:space="preserve">CORPO DE BSTC D = 0,60 M PA1 - AREIA, BRITA E PEDRA DE MÃO COMERCIAIS  </t>
  </si>
  <si>
    <t>CAIXA DE LIGAÇÃO E PASSAGEM - CLP 01 - AREIA E BRITA COMERCIAIS</t>
  </si>
  <si>
    <t>CAIXA DE LIGAÇÃO E PASSAGEM - CLP 02 - AREIA E BRITA COMERCIAIS</t>
  </si>
  <si>
    <t>POÇO DE VISITA - PVI 02 - AREIA E BRITA COMERCIAIS</t>
  </si>
  <si>
    <t>POÇO DE VISITA - PVI 03 - AREIA E BRITA COMERCIAIS</t>
  </si>
  <si>
    <t>3.2.9</t>
  </si>
  <si>
    <t>3.2.10</t>
  </si>
  <si>
    <t>3.2.11</t>
  </si>
  <si>
    <t>1.12</t>
  </si>
  <si>
    <t>TUBO DE PVC PARA REDE COLETORA DE ESGOTO DE PAREDE MACIÇA, DN 200 MM, JUNTA ELÁSTICA - FORNECIMENTO E ASSENTAMENTO</t>
  </si>
  <si>
    <t>REMOÇÃO DE TUBOS COM DIÂMETRO DE 0,20 M EM VALAS E BUEIROS</t>
  </si>
  <si>
    <t>1.13</t>
  </si>
  <si>
    <t>CPU-37</t>
  </si>
  <si>
    <t>MODIFICAÇÃO DE REDE DE DISTRIBUIÇÃO URBANA, CONFORME NORMAS E PADRÕES ESTABELECIDOS PELA CEMIG, INCLUSIVE ELABORAÇÃO DE PROJETO EXECUTIVO E APROVAÇÃO</t>
  </si>
  <si>
    <t>DNIT</t>
  </si>
  <si>
    <t xml:space="preserve">COMPOSIÇÃO DA PARCELA DE BDI (BONIFICAÇÃO E DESPESAS INDIRETAS) </t>
  </si>
  <si>
    <t>Ofício-Circular nº 703/2022/ASSESORIA/DPP/DNIT SEDE</t>
  </si>
  <si>
    <t>CONSTRUÇÃO DE OBRAS DE ARTE ESPECIAIS - GRANDE PORTE</t>
  </si>
  <si>
    <t>DESPESAS INDIRETAS</t>
  </si>
  <si>
    <t>DESONERADO</t>
  </si>
  <si>
    <t>ONERADO</t>
  </si>
  <si>
    <t>% sobre PV</t>
  </si>
  <si>
    <t>% sobre CD</t>
  </si>
  <si>
    <t>Administração Central</t>
  </si>
  <si>
    <t>Variável - f (CD)</t>
  </si>
  <si>
    <t>Despesas Financeiras</t>
  </si>
  <si>
    <t>0,74% sobre (PV - Lucro)</t>
  </si>
  <si>
    <t>Seguros e Garantias Contratuais</t>
  </si>
  <si>
    <t>0,25% do PV</t>
  </si>
  <si>
    <t>Riscos</t>
  </si>
  <si>
    <t>0,50% do PV</t>
  </si>
  <si>
    <t>Sub-total 1</t>
  </si>
  <si>
    <t>BENEFÍCIOS</t>
  </si>
  <si>
    <t>Lucro</t>
  </si>
  <si>
    <t>Sub-total 2</t>
  </si>
  <si>
    <t>TRIBUTOS</t>
  </si>
  <si>
    <t>PIS</t>
  </si>
  <si>
    <t>0,65% do PV</t>
  </si>
  <si>
    <t>COFINS</t>
  </si>
  <si>
    <t>3,00% do PV</t>
  </si>
  <si>
    <t>ISSQN</t>
  </si>
  <si>
    <t>CPRB</t>
  </si>
  <si>
    <t>0,00% ou 4,50% do PV</t>
  </si>
  <si>
    <t>Sub-total</t>
  </si>
  <si>
    <t>BDI COM IMPOSTOS</t>
  </si>
  <si>
    <t>Custo Direto - CD</t>
  </si>
  <si>
    <t>BDI COM IMPOSTOS (%)</t>
  </si>
  <si>
    <t>Total</t>
  </si>
  <si>
    <t>PV = Preço de Venda</t>
  </si>
  <si>
    <t>CD = Custo Direto</t>
  </si>
  <si>
    <t>SELIC (Fevereiro/2022) = 10,75 % a.a.</t>
  </si>
  <si>
    <t>% a.a.</t>
  </si>
  <si>
    <t>Taxa Média Anual de Inflação = 6,18% (últimos 12 meses)</t>
  </si>
  <si>
    <t>% (últimos 12 meses)</t>
  </si>
  <si>
    <r>
      <t>CF = ((1+SELIC)</t>
    </r>
    <r>
      <rPr>
        <vertAlign val="superscript"/>
        <sz val="10"/>
        <rFont val="Arial"/>
        <family val="2"/>
      </rPr>
      <t>1/12</t>
    </r>
    <r>
      <rPr>
        <sz val="10"/>
        <rFont val="Arial"/>
        <family val="2"/>
      </rPr>
      <t xml:space="preserve"> x (1+INFL)</t>
    </r>
    <r>
      <rPr>
        <vertAlign val="superscript"/>
        <sz val="10"/>
        <rFont val="Arial"/>
        <family val="2"/>
      </rPr>
      <t>1/12</t>
    </r>
    <r>
      <rPr>
        <sz val="10"/>
        <rFont val="Arial"/>
        <family val="2"/>
      </rPr>
      <t xml:space="preserve"> -1)</t>
    </r>
  </si>
  <si>
    <t>Seguros e Garantias = 2,5% a.a. sobre 5% do PV - Prazo Médio = 2 anos</t>
  </si>
  <si>
    <r>
      <t xml:space="preserve">O código 7.02 da tabela anexa ao Art. 47, pág. 30, da Lei 10.630/2003, de 30 de Dezembro de 2003, define que a alíquota de ISSQN do Município de Juiz de Fora é de </t>
    </r>
    <r>
      <rPr>
        <b/>
        <sz val="10"/>
        <rFont val="Arial"/>
        <family val="2"/>
      </rPr>
      <t>3,00%</t>
    </r>
    <r>
      <rPr>
        <sz val="10"/>
        <rFont val="Arial"/>
        <family val="2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</si>
</sst>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#,##0.00;[Red]\-&quot;R$&quot;#,##0.00"/>
    <numFmt numFmtId="41" formatCode="_-* #,##0_-;\-* #,##0_-;_-* &quot;-&quot;_-;_-@_-"/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[$R$-416]&quot; &quot;#,##0.00;[Red]&quot;-&quot;[$R$-416]&quot; &quot;#,##0.00"/>
    <numFmt numFmtId="166" formatCode="&quot;R$&quot;\ #,##0.00"/>
    <numFmt numFmtId="167" formatCode="#,##0.000"/>
    <numFmt numFmtId="168" formatCode="_(* #,##0.00_);_(* \(#,##0.00\);_(* &quot;-&quot;??_);_(@_)"/>
    <numFmt numFmtId="169" formatCode="_(* #,##0_);_(* \(#,##0\);_(* &quot;-&quot;_);_(@_)"/>
    <numFmt numFmtId="170" formatCode="_(* #,##0.00_);_(* \(#,##0.00\);_(* &quot;&quot;??_);_(@_)"/>
  </numFmts>
  <fonts count="8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sz val="10"/>
      <name val="Courier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theme="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0"/>
      <name val="Calibri"/>
      <family val="2"/>
      <scheme val="minor"/>
    </font>
    <font>
      <b/>
      <sz val="11"/>
      <name val="Calibri"/>
      <family val="2"/>
    </font>
    <font>
      <sz val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0"/>
      <color indexed="10"/>
      <name val="Calibri"/>
      <family val="2"/>
    </font>
    <font>
      <b/>
      <sz val="9"/>
      <color theme="1"/>
      <name val="Calibri"/>
      <family val="2"/>
      <scheme val="minor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i/>
      <sz val="48"/>
      <color indexed="12"/>
      <name val="Arial Black"/>
      <family val="2"/>
    </font>
    <font>
      <b/>
      <sz val="10"/>
      <name val="Arial"/>
      <family val="2"/>
    </font>
    <font>
      <sz val="12"/>
      <name val="Arial"/>
      <family val="2"/>
    </font>
    <font>
      <vertAlign val="superscript"/>
      <sz val="10"/>
      <name val="Arial"/>
      <family val="2"/>
    </font>
    <font>
      <sz val="10"/>
      <color indexed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50">
    <xf numFmtId="0" fontId="0" fillId="0" borderId="0"/>
    <xf numFmtId="0" fontId="31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2" fillId="21" borderId="0" applyNumberFormat="0" applyBorder="0" applyAlignment="0" applyProtection="0"/>
    <xf numFmtId="0" fontId="43" fillId="22" borderId="18" applyNumberFormat="0" applyAlignment="0" applyProtection="0"/>
    <xf numFmtId="0" fontId="44" fillId="23" borderId="19" applyNumberFormat="0" applyAlignment="0" applyProtection="0"/>
    <xf numFmtId="0" fontId="45" fillId="0" borderId="20" applyNumberFormat="0" applyFill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46" fillId="30" borderId="18" applyNumberFormat="0" applyAlignment="0" applyProtection="0"/>
    <xf numFmtId="0" fontId="32" fillId="0" borderId="0">
      <alignment horizontal="centerContinuous" vertical="justify"/>
    </xf>
    <xf numFmtId="164" fontId="40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40" fillId="0" borderId="0"/>
    <xf numFmtId="0" fontId="40" fillId="0" borderId="0"/>
    <xf numFmtId="0" fontId="32" fillId="0" borderId="0"/>
    <xf numFmtId="0" fontId="35" fillId="0" borderId="0"/>
    <xf numFmtId="0" fontId="35" fillId="0" borderId="0"/>
    <xf numFmtId="0" fontId="32" fillId="0" borderId="0"/>
    <xf numFmtId="0" fontId="35" fillId="0" borderId="0"/>
    <xf numFmtId="0" fontId="32" fillId="0" borderId="0"/>
    <xf numFmtId="39" fontId="39" fillId="0" borderId="0"/>
    <xf numFmtId="165" fontId="32" fillId="0" borderId="0"/>
    <xf numFmtId="0" fontId="40" fillId="0" borderId="0"/>
    <xf numFmtId="0" fontId="40" fillId="31" borderId="21" applyNumberFormat="0" applyFont="0" applyAlignment="0" applyProtection="0"/>
    <xf numFmtId="9" fontId="3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7" fillId="22" borderId="22" applyNumberFormat="0" applyAlignment="0" applyProtection="0"/>
    <xf numFmtId="168" fontId="35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23" applyNumberFormat="0" applyFill="0" applyAlignment="0" applyProtection="0"/>
    <xf numFmtId="0" fontId="52" fillId="0" borderId="24" applyNumberFormat="0" applyFill="0" applyAlignment="0" applyProtection="0"/>
    <xf numFmtId="0" fontId="53" fillId="0" borderId="25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26" applyNumberFormat="0" applyFill="0" applyAlignment="0" applyProtection="0"/>
    <xf numFmtId="43" fontId="33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9" fillId="0" borderId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164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31" borderId="21" applyNumberFormat="0" applyFont="0" applyAlignment="0" applyProtection="0"/>
    <xf numFmtId="9" fontId="28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8" fillId="0" borderId="0"/>
    <xf numFmtId="0" fontId="62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31" borderId="21" applyNumberFormat="0" applyFont="0" applyAlignment="0" applyProtection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9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8" fontId="63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31" borderId="21" applyNumberFormat="0" applyFont="0" applyAlignment="0" applyProtection="0"/>
    <xf numFmtId="9" fontId="2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0" fontId="6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0" fillId="0" borderId="0"/>
    <xf numFmtId="0" fontId="19" fillId="0" borderId="0"/>
    <xf numFmtId="0" fontId="18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31" borderId="21" applyNumberFormat="0" applyFont="0" applyAlignment="0" applyProtection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31" borderId="21" applyNumberFormat="0" applyFont="0" applyAlignment="0" applyProtection="0"/>
    <xf numFmtId="9" fontId="1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31" borderId="21" applyNumberFormat="0" applyFont="0" applyAlignment="0" applyProtection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8" fontId="63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31" borderId="21" applyNumberFormat="0" applyFon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31" borderId="21" applyNumberFormat="0" applyFont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31" borderId="21" applyNumberFormat="0" applyFont="0" applyAlignment="0" applyProtection="0"/>
    <xf numFmtId="9" fontId="16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31" borderId="21" applyNumberFormat="0" applyFont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8" fontId="63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31" borderId="21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8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8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8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31" borderId="21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02">
    <xf numFmtId="0" fontId="0" fillId="0" borderId="0" xfId="0"/>
    <xf numFmtId="0" fontId="37" fillId="0" borderId="0" xfId="34" applyFont="1"/>
    <xf numFmtId="0" fontId="55" fillId="32" borderId="9" xfId="34" applyFont="1" applyFill="1" applyBorder="1"/>
    <xf numFmtId="168" fontId="55" fillId="32" borderId="10" xfId="70" applyFont="1" applyFill="1" applyBorder="1" applyAlignment="1">
      <alignment horizontal="center"/>
    </xf>
    <xf numFmtId="0" fontId="38" fillId="0" borderId="0" xfId="34" applyFont="1" applyBorder="1" applyAlignment="1"/>
    <xf numFmtId="0" fontId="38" fillId="0" borderId="0" xfId="34" applyFont="1"/>
    <xf numFmtId="0" fontId="55" fillId="32" borderId="8" xfId="34" applyFont="1" applyFill="1" applyBorder="1"/>
    <xf numFmtId="0" fontId="37" fillId="0" borderId="0" xfId="34" applyFont="1" applyBorder="1"/>
    <xf numFmtId="0" fontId="56" fillId="32" borderId="8" xfId="34" applyFont="1" applyFill="1" applyBorder="1"/>
    <xf numFmtId="10" fontId="55" fillId="32" borderId="5" xfId="34" applyNumberFormat="1" applyFont="1" applyFill="1" applyBorder="1" applyAlignment="1">
      <alignment horizontal="center"/>
    </xf>
    <xf numFmtId="4" fontId="37" fillId="0" borderId="0" xfId="34" applyNumberFormat="1" applyFont="1"/>
    <xf numFmtId="0" fontId="37" fillId="0" borderId="0" xfId="34" applyFont="1" applyFill="1" applyBorder="1" applyAlignment="1">
      <alignment vertical="center"/>
    </xf>
    <xf numFmtId="0" fontId="55" fillId="33" borderId="1" xfId="34" applyFont="1" applyFill="1" applyBorder="1"/>
    <xf numFmtId="10" fontId="55" fillId="32" borderId="10" xfId="48" applyNumberFormat="1" applyFont="1" applyFill="1" applyBorder="1" applyAlignment="1">
      <alignment horizontal="center" vertical="center"/>
    </xf>
    <xf numFmtId="0" fontId="57" fillId="32" borderId="0" xfId="0" applyFont="1" applyFill="1"/>
    <xf numFmtId="166" fontId="55" fillId="32" borderId="10" xfId="70" applyNumberFormat="1" applyFont="1" applyFill="1" applyBorder="1"/>
    <xf numFmtId="166" fontId="55" fillId="32" borderId="10" xfId="70" applyNumberFormat="1" applyFont="1" applyFill="1" applyBorder="1" applyAlignment="1">
      <alignment horizontal="center"/>
    </xf>
    <xf numFmtId="166" fontId="55" fillId="33" borderId="11" xfId="70" applyNumberFormat="1" applyFont="1" applyFill="1" applyBorder="1" applyAlignment="1">
      <alignment horizontal="center"/>
    </xf>
    <xf numFmtId="10" fontId="55" fillId="33" borderId="11" xfId="48" applyNumberFormat="1" applyFont="1" applyFill="1" applyBorder="1" applyAlignment="1">
      <alignment horizontal="center"/>
    </xf>
    <xf numFmtId="0" fontId="32" fillId="32" borderId="0" xfId="0" applyFont="1" applyFill="1"/>
    <xf numFmtId="43" fontId="32" fillId="32" borderId="0" xfId="66" applyFont="1" applyFill="1"/>
    <xf numFmtId="4" fontId="59" fillId="0" borderId="11" xfId="73" applyNumberFormat="1" applyFont="1" applyFill="1" applyBorder="1" applyAlignment="1" applyProtection="1">
      <alignment horizontal="right" vertical="center" wrapText="1"/>
      <protection hidden="1"/>
    </xf>
    <xf numFmtId="44" fontId="59" fillId="0" borderId="11" xfId="57" applyNumberFormat="1" applyFont="1" applyFill="1" applyBorder="1" applyAlignment="1" applyProtection="1">
      <alignment horizontal="right" vertical="center" wrapText="1"/>
      <protection hidden="1"/>
    </xf>
    <xf numFmtId="44" fontId="59" fillId="0" borderId="11" xfId="57" applyNumberFormat="1" applyFont="1" applyFill="1" applyBorder="1" applyAlignment="1" applyProtection="1">
      <alignment horizontal="center" vertical="center" wrapText="1"/>
      <protection hidden="1"/>
    </xf>
    <xf numFmtId="0" fontId="30" fillId="0" borderId="0" xfId="72" applyFill="1" applyAlignment="1">
      <alignment vertical="center" wrapText="1"/>
    </xf>
    <xf numFmtId="4" fontId="58" fillId="0" borderId="11" xfId="73" applyNumberFormat="1" applyFont="1" applyFill="1" applyBorder="1" applyAlignment="1" applyProtection="1">
      <alignment horizontal="right" vertical="center" wrapText="1"/>
      <protection hidden="1"/>
    </xf>
    <xf numFmtId="0" fontId="48" fillId="0" borderId="0" xfId="72" applyFont="1" applyFill="1" applyAlignment="1">
      <alignment vertical="center" wrapText="1"/>
    </xf>
    <xf numFmtId="4" fontId="58" fillId="33" borderId="11" xfId="73" applyNumberFormat="1" applyFont="1" applyFill="1" applyBorder="1" applyAlignment="1" applyProtection="1">
      <alignment horizontal="right" vertical="center" wrapText="1"/>
      <protection hidden="1"/>
    </xf>
    <xf numFmtId="44" fontId="58" fillId="33" borderId="11" xfId="57" applyNumberFormat="1" applyFont="1" applyFill="1" applyBorder="1" applyAlignment="1" applyProtection="1">
      <alignment horizontal="right" vertical="center" wrapText="1"/>
      <protection hidden="1"/>
    </xf>
    <xf numFmtId="44" fontId="58" fillId="33" borderId="11" xfId="57" applyNumberFormat="1" applyFont="1" applyFill="1" applyBorder="1" applyAlignment="1" applyProtection="1">
      <alignment horizontal="center" vertical="center" wrapText="1"/>
      <protection hidden="1"/>
    </xf>
    <xf numFmtId="4" fontId="58" fillId="34" borderId="11" xfId="73" applyNumberFormat="1" applyFont="1" applyFill="1" applyBorder="1" applyAlignment="1" applyProtection="1">
      <alignment horizontal="right" vertical="center" wrapText="1"/>
      <protection hidden="1"/>
    </xf>
    <xf numFmtId="44" fontId="58" fillId="34" borderId="11" xfId="57" applyNumberFormat="1" applyFont="1" applyFill="1" applyBorder="1" applyAlignment="1" applyProtection="1">
      <alignment horizontal="right" vertical="center" wrapText="1"/>
      <protection hidden="1"/>
    </xf>
    <xf numFmtId="44" fontId="58" fillId="34" borderId="11" xfId="57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178"/>
    <xf numFmtId="0" fontId="65" fillId="0" borderId="6" xfId="33" applyFont="1" applyBorder="1" applyAlignment="1">
      <alignment vertical="center"/>
    </xf>
    <xf numFmtId="0" fontId="65" fillId="0" borderId="4" xfId="33" applyFont="1" applyBorder="1" applyAlignment="1">
      <alignment vertical="center"/>
    </xf>
    <xf numFmtId="0" fontId="66" fillId="0" borderId="0" xfId="33" applyFont="1"/>
    <xf numFmtId="0" fontId="67" fillId="0" borderId="0" xfId="33" applyFont="1"/>
    <xf numFmtId="0" fontId="32" fillId="0" borderId="0" xfId="33"/>
    <xf numFmtId="0" fontId="70" fillId="35" borderId="10" xfId="33" applyFont="1" applyFill="1" applyBorder="1" applyAlignment="1">
      <alignment horizontal="fill" vertical="center"/>
    </xf>
    <xf numFmtId="10" fontId="69" fillId="35" borderId="13" xfId="33" applyNumberFormat="1" applyFont="1" applyFill="1" applyBorder="1" applyAlignment="1">
      <alignment vertical="center"/>
    </xf>
    <xf numFmtId="0" fontId="21" fillId="0" borderId="0" xfId="178" applyFill="1" applyAlignment="1">
      <alignment horizontal="center" vertical="center" wrapText="1"/>
    </xf>
    <xf numFmtId="0" fontId="71" fillId="0" borderId="11" xfId="72" applyFont="1" applyBorder="1" applyAlignment="1" applyProtection="1">
      <alignment horizontal="center" vertical="center" wrapText="1"/>
      <protection hidden="1"/>
    </xf>
    <xf numFmtId="169" fontId="71" fillId="0" borderId="11" xfId="72" applyNumberFormat="1" applyFont="1" applyBorder="1" applyAlignment="1" applyProtection="1">
      <alignment horizontal="center" vertical="center" wrapText="1"/>
      <protection hidden="1"/>
    </xf>
    <xf numFmtId="0" fontId="71" fillId="0" borderId="11" xfId="72" applyFont="1" applyBorder="1" applyAlignment="1" applyProtection="1">
      <alignment vertical="center" wrapText="1"/>
      <protection hidden="1"/>
    </xf>
    <xf numFmtId="44" fontId="58" fillId="0" borderId="11" xfId="57" applyNumberFormat="1" applyFont="1" applyFill="1" applyBorder="1" applyAlignment="1" applyProtection="1">
      <alignment horizontal="right" vertical="center" wrapText="1"/>
      <protection hidden="1"/>
    </xf>
    <xf numFmtId="44" fontId="58" fillId="0" borderId="11" xfId="57" applyNumberFormat="1" applyFont="1" applyFill="1" applyBorder="1" applyAlignment="1" applyProtection="1">
      <alignment horizontal="center" vertical="center" wrapText="1"/>
      <protection hidden="1"/>
    </xf>
    <xf numFmtId="0" fontId="61" fillId="0" borderId="11" xfId="72" applyFont="1" applyBorder="1" applyAlignment="1" applyProtection="1">
      <alignment horizontal="center" vertical="center" wrapText="1"/>
      <protection hidden="1"/>
    </xf>
    <xf numFmtId="0" fontId="61" fillId="0" borderId="11" xfId="72" applyFont="1" applyBorder="1" applyAlignment="1" applyProtection="1">
      <alignment vertical="center" wrapText="1"/>
      <protection hidden="1"/>
    </xf>
    <xf numFmtId="169" fontId="61" fillId="0" borderId="11" xfId="72" applyNumberFormat="1" applyFont="1" applyBorder="1" applyAlignment="1" applyProtection="1">
      <alignment horizontal="center" vertical="center" wrapText="1"/>
      <protection hidden="1"/>
    </xf>
    <xf numFmtId="0" fontId="71" fillId="33" borderId="11" xfId="72" applyFont="1" applyFill="1" applyBorder="1" applyAlignment="1" applyProtection="1">
      <alignment horizontal="center" vertical="center" wrapText="1"/>
      <protection hidden="1"/>
    </xf>
    <xf numFmtId="0" fontId="71" fillId="33" borderId="11" xfId="72" applyFont="1" applyFill="1" applyBorder="1" applyAlignment="1" applyProtection="1">
      <alignment vertical="center" wrapText="1"/>
      <protection hidden="1"/>
    </xf>
    <xf numFmtId="169" fontId="71" fillId="33" borderId="11" xfId="72" applyNumberFormat="1" applyFont="1" applyFill="1" applyBorder="1" applyAlignment="1" applyProtection="1">
      <alignment horizontal="center" vertical="center" wrapText="1"/>
      <protection hidden="1"/>
    </xf>
    <xf numFmtId="0" fontId="71" fillId="34" borderId="11" xfId="72" applyFont="1" applyFill="1" applyBorder="1" applyAlignment="1" applyProtection="1">
      <alignment horizontal="center" vertical="center" wrapText="1"/>
      <protection hidden="1"/>
    </xf>
    <xf numFmtId="169" fontId="71" fillId="34" borderId="11" xfId="72" applyNumberFormat="1" applyFont="1" applyFill="1" applyBorder="1" applyAlignment="1" applyProtection="1">
      <alignment horizontal="center" vertical="center" wrapText="1"/>
      <protection hidden="1"/>
    </xf>
    <xf numFmtId="0" fontId="71" fillId="34" borderId="11" xfId="72" applyFont="1" applyFill="1" applyBorder="1" applyAlignment="1" applyProtection="1">
      <alignment vertical="center" wrapText="1"/>
      <protection hidden="1"/>
    </xf>
    <xf numFmtId="169" fontId="59" fillId="32" borderId="5" xfId="36" applyNumberFormat="1" applyFont="1" applyFill="1" applyBorder="1" applyAlignment="1" applyProtection="1">
      <alignment horizontal="center" vertical="center" wrapText="1"/>
      <protection hidden="1"/>
    </xf>
    <xf numFmtId="169" fontId="59" fillId="32" borderId="5" xfId="72" applyNumberFormat="1" applyFont="1" applyFill="1" applyBorder="1" applyAlignment="1" applyProtection="1">
      <alignment horizontal="center" vertical="center" wrapText="1"/>
      <protection hidden="1"/>
    </xf>
    <xf numFmtId="0" fontId="30" fillId="32" borderId="0" xfId="72" applyFill="1" applyBorder="1" applyAlignment="1">
      <alignment vertical="center" wrapText="1"/>
    </xf>
    <xf numFmtId="0" fontId="48" fillId="32" borderId="0" xfId="72" applyFont="1" applyFill="1" applyBorder="1" applyAlignment="1">
      <alignment vertical="center" wrapText="1"/>
    </xf>
    <xf numFmtId="169" fontId="58" fillId="32" borderId="5" xfId="72" applyNumberFormat="1" applyFont="1" applyFill="1" applyBorder="1" applyAlignment="1" applyProtection="1">
      <alignment horizontal="center" vertical="center" wrapText="1"/>
      <protection hidden="1"/>
    </xf>
    <xf numFmtId="169" fontId="58" fillId="32" borderId="5" xfId="36" applyNumberFormat="1" applyFont="1" applyFill="1" applyBorder="1" applyAlignment="1" applyProtection="1">
      <alignment horizontal="center" vertical="center" wrapText="1"/>
      <protection hidden="1"/>
    </xf>
    <xf numFmtId="49" fontId="60" fillId="32" borderId="5" xfId="0" applyNumberFormat="1" applyFont="1" applyFill="1" applyBorder="1" applyAlignment="1">
      <alignment horizontal="center" vertical="center" wrapText="1"/>
    </xf>
    <xf numFmtId="0" fontId="68" fillId="35" borderId="13" xfId="33" applyFont="1" applyFill="1" applyBorder="1" applyAlignment="1">
      <alignment horizontal="center" vertical="center"/>
    </xf>
    <xf numFmtId="9" fontId="61" fillId="0" borderId="11" xfId="48" applyFont="1" applyBorder="1" applyAlignment="1" applyProtection="1">
      <alignment vertical="center" wrapText="1"/>
      <protection hidden="1"/>
    </xf>
    <xf numFmtId="4" fontId="59" fillId="0" borderId="11" xfId="334" applyNumberFormat="1" applyFont="1" applyFill="1" applyBorder="1" applyAlignment="1" applyProtection="1">
      <alignment horizontal="right" vertical="center" wrapText="1"/>
      <protection hidden="1"/>
    </xf>
    <xf numFmtId="0" fontId="61" fillId="0" borderId="11" xfId="333" applyFont="1" applyBorder="1" applyAlignment="1" applyProtection="1">
      <alignment vertical="center" wrapText="1"/>
      <protection hidden="1"/>
    </xf>
    <xf numFmtId="41" fontId="61" fillId="0" borderId="11" xfId="333" applyNumberFormat="1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60" fillId="32" borderId="1" xfId="0" applyFont="1" applyFill="1" applyBorder="1" applyAlignment="1">
      <alignment horizontal="left" vertical="center" wrapText="1"/>
    </xf>
    <xf numFmtId="0" fontId="54" fillId="32" borderId="1" xfId="0" applyFont="1" applyFill="1" applyBorder="1" applyAlignment="1">
      <alignment horizontal="left" vertical="center" wrapText="1"/>
    </xf>
    <xf numFmtId="0" fontId="60" fillId="0" borderId="11" xfId="0" applyFont="1" applyBorder="1" applyAlignment="1">
      <alignment vertical="center" wrapText="1"/>
    </xf>
    <xf numFmtId="0" fontId="15" fillId="0" borderId="0" xfId="72" applyFont="1" applyFill="1" applyAlignment="1">
      <alignment vertical="center" wrapText="1"/>
    </xf>
    <xf numFmtId="0" fontId="61" fillId="0" borderId="11" xfId="72" applyNumberFormat="1" applyFont="1" applyBorder="1" applyAlignment="1" applyProtection="1">
      <alignment horizontal="center" vertical="center" wrapText="1"/>
      <protection hidden="1"/>
    </xf>
    <xf numFmtId="0" fontId="61" fillId="0" borderId="11" xfId="333" applyNumberFormat="1" applyFont="1" applyBorder="1" applyAlignment="1" applyProtection="1">
      <alignment horizontal="center" vertical="center" wrapText="1"/>
      <protection hidden="1"/>
    </xf>
    <xf numFmtId="0" fontId="61" fillId="32" borderId="11" xfId="72" applyFont="1" applyFill="1" applyBorder="1" applyAlignment="1" applyProtection="1">
      <alignment horizontal="left" vertical="center" wrapText="1"/>
      <protection hidden="1"/>
    </xf>
    <xf numFmtId="0" fontId="68" fillId="35" borderId="31" xfId="33" applyFont="1" applyFill="1" applyBorder="1" applyAlignment="1">
      <alignment horizontal="center" vertical="center"/>
    </xf>
    <xf numFmtId="0" fontId="13" fillId="0" borderId="0" xfId="443"/>
    <xf numFmtId="170" fontId="69" fillId="35" borderId="10" xfId="33" applyNumberFormat="1" applyFont="1" applyFill="1" applyBorder="1" applyAlignment="1">
      <alignment vertical="center"/>
    </xf>
    <xf numFmtId="0" fontId="68" fillId="0" borderId="12" xfId="33" applyFont="1" applyBorder="1"/>
    <xf numFmtId="0" fontId="68" fillId="0" borderId="15" xfId="33" applyFont="1" applyBorder="1"/>
    <xf numFmtId="4" fontId="68" fillId="0" borderId="14" xfId="33" applyNumberFormat="1" applyFont="1" applyBorder="1" applyAlignment="1">
      <alignment horizontal="right"/>
    </xf>
    <xf numFmtId="0" fontId="68" fillId="0" borderId="14" xfId="33" applyFont="1" applyBorder="1"/>
    <xf numFmtId="10" fontId="68" fillId="0" borderId="11" xfId="33" applyNumberFormat="1" applyFont="1" applyBorder="1"/>
    <xf numFmtId="0" fontId="68" fillId="0" borderId="1" xfId="33" applyFont="1" applyBorder="1"/>
    <xf numFmtId="0" fontId="68" fillId="0" borderId="2" xfId="33" applyFont="1" applyBorder="1"/>
    <xf numFmtId="4" fontId="68" fillId="0" borderId="11" xfId="33" applyNumberFormat="1" applyFont="1" applyBorder="1" applyAlignment="1">
      <alignment horizontal="right"/>
    </xf>
    <xf numFmtId="0" fontId="68" fillId="0" borderId="11" xfId="33" applyFont="1" applyBorder="1"/>
    <xf numFmtId="170" fontId="68" fillId="0" borderId="11" xfId="33" applyNumberFormat="1" applyFont="1" applyBorder="1"/>
    <xf numFmtId="0" fontId="61" fillId="0" borderId="1" xfId="444" applyFont="1" applyBorder="1" applyAlignment="1">
      <alignment vertical="center"/>
    </xf>
    <xf numFmtId="0" fontId="61" fillId="0" borderId="2" xfId="444" applyFont="1" applyBorder="1" applyAlignment="1">
      <alignment vertical="center"/>
    </xf>
    <xf numFmtId="4" fontId="21" fillId="0" borderId="0" xfId="178" applyNumberFormat="1" applyFill="1" applyAlignment="1">
      <alignment horizontal="center" vertical="center" wrapText="1"/>
    </xf>
    <xf numFmtId="0" fontId="68" fillId="35" borderId="34" xfId="33" applyFont="1" applyFill="1" applyBorder="1" applyAlignment="1">
      <alignment horizontal="center" vertical="center"/>
    </xf>
    <xf numFmtId="0" fontId="32" fillId="0" borderId="7" xfId="33" applyBorder="1"/>
    <xf numFmtId="0" fontId="32" fillId="0" borderId="5" xfId="33" applyBorder="1"/>
    <xf numFmtId="0" fontId="32" fillId="0" borderId="16" xfId="33" applyBorder="1"/>
    <xf numFmtId="4" fontId="60" fillId="32" borderId="1" xfId="0" applyNumberFormat="1" applyFont="1" applyFill="1" applyBorder="1" applyAlignment="1">
      <alignment vertical="center" wrapText="1"/>
    </xf>
    <xf numFmtId="4" fontId="60" fillId="32" borderId="3" xfId="0" applyNumberFormat="1" applyFont="1" applyFill="1" applyBorder="1" applyAlignment="1">
      <alignment vertical="center" wrapText="1"/>
    </xf>
    <xf numFmtId="0" fontId="0" fillId="32" borderId="1" xfId="0" applyFill="1" applyBorder="1" applyAlignment="1">
      <alignment vertical="center"/>
    </xf>
    <xf numFmtId="0" fontId="0" fillId="32" borderId="2" xfId="0" applyFill="1" applyBorder="1" applyAlignment="1">
      <alignment vertical="center"/>
    </xf>
    <xf numFmtId="0" fontId="0" fillId="32" borderId="3" xfId="0" applyFill="1" applyBorder="1" applyAlignment="1">
      <alignment vertical="center"/>
    </xf>
    <xf numFmtId="0" fontId="64" fillId="33" borderId="1" xfId="0" applyFont="1" applyFill="1" applyBorder="1" applyAlignment="1">
      <alignment horizontal="center" vertical="center"/>
    </xf>
    <xf numFmtId="0" fontId="73" fillId="0" borderId="0" xfId="178" applyFont="1" applyAlignment="1">
      <alignment horizontal="center"/>
    </xf>
    <xf numFmtId="0" fontId="60" fillId="32" borderId="1" xfId="0" applyFont="1" applyFill="1" applyBorder="1" applyAlignment="1">
      <alignment horizontal="center" vertical="center" wrapText="1"/>
    </xf>
    <xf numFmtId="0" fontId="61" fillId="32" borderId="11" xfId="72" applyFont="1" applyFill="1" applyBorder="1" applyAlignment="1" applyProtection="1">
      <alignment vertical="center" wrapText="1"/>
      <protection hidden="1"/>
    </xf>
    <xf numFmtId="0" fontId="61" fillId="32" borderId="11" xfId="72" applyNumberFormat="1" applyFont="1" applyFill="1" applyBorder="1" applyAlignment="1" applyProtection="1">
      <alignment horizontal="center" vertical="center" wrapText="1"/>
      <protection hidden="1"/>
    </xf>
    <xf numFmtId="0" fontId="61" fillId="32" borderId="11" xfId="72" applyFont="1" applyFill="1" applyBorder="1" applyAlignment="1" applyProtection="1">
      <alignment horizontal="center" vertical="center" wrapText="1"/>
      <protection hidden="1"/>
    </xf>
    <xf numFmtId="4" fontId="21" fillId="0" borderId="0" xfId="178" applyNumberFormat="1"/>
    <xf numFmtId="0" fontId="61" fillId="0" borderId="11" xfId="470" applyFont="1" applyBorder="1" applyAlignment="1" applyProtection="1">
      <alignment vertical="center" wrapText="1"/>
      <protection hidden="1"/>
    </xf>
    <xf numFmtId="169" fontId="61" fillId="0" borderId="11" xfId="634" applyNumberFormat="1" applyFont="1" applyBorder="1" applyAlignment="1" applyProtection="1">
      <alignment horizontal="center" vertical="center" wrapText="1"/>
      <protection hidden="1"/>
    </xf>
    <xf numFmtId="0" fontId="61" fillId="0" borderId="11" xfId="728" applyFont="1" applyBorder="1" applyAlignment="1" applyProtection="1">
      <alignment horizontal="center" vertical="center" wrapText="1"/>
      <protection hidden="1"/>
    </xf>
    <xf numFmtId="4" fontId="59" fillId="0" borderId="11" xfId="635" applyNumberFormat="1" applyFont="1" applyFill="1" applyBorder="1" applyAlignment="1" applyProtection="1">
      <alignment horizontal="right" vertical="center" wrapText="1"/>
      <protection hidden="1"/>
    </xf>
    <xf numFmtId="0" fontId="71" fillId="0" borderId="11" xfId="634" applyFont="1" applyBorder="1" applyAlignment="1" applyProtection="1">
      <alignment horizontal="center" vertical="center" wrapText="1"/>
      <protection hidden="1"/>
    </xf>
    <xf numFmtId="0" fontId="71" fillId="0" borderId="11" xfId="634" applyFont="1" applyBorder="1" applyAlignment="1" applyProtection="1">
      <alignment vertical="center" wrapText="1"/>
      <protection hidden="1"/>
    </xf>
    <xf numFmtId="0" fontId="61" fillId="0" borderId="11" xfId="634" applyFont="1" applyBorder="1" applyAlignment="1" applyProtection="1">
      <alignment horizontal="center" vertical="center" wrapText="1"/>
      <protection hidden="1"/>
    </xf>
    <xf numFmtId="0" fontId="61" fillId="0" borderId="11" xfId="634" applyFont="1" applyBorder="1" applyAlignment="1" applyProtection="1">
      <alignment vertical="center" wrapText="1"/>
      <protection hidden="1"/>
    </xf>
    <xf numFmtId="41" fontId="61" fillId="0" borderId="11" xfId="634" applyNumberFormat="1" applyFont="1" applyBorder="1" applyAlignment="1" applyProtection="1">
      <alignment horizontal="center" vertical="center" wrapText="1"/>
      <protection hidden="1"/>
    </xf>
    <xf numFmtId="0" fontId="61" fillId="0" borderId="11" xfId="728" applyFont="1" applyBorder="1" applyAlignment="1" applyProtection="1">
      <alignment vertical="center" wrapText="1"/>
      <protection hidden="1"/>
    </xf>
    <xf numFmtId="0" fontId="61" fillId="0" borderId="11" xfId="634" applyFont="1" applyFill="1" applyBorder="1" applyAlignment="1" applyProtection="1">
      <alignment vertical="center" wrapText="1"/>
      <protection hidden="1"/>
    </xf>
    <xf numFmtId="4" fontId="61" fillId="0" borderId="11" xfId="634" applyNumberFormat="1" applyFont="1" applyBorder="1" applyAlignment="1" applyProtection="1">
      <alignment vertical="center" wrapText="1"/>
      <protection hidden="1"/>
    </xf>
    <xf numFmtId="0" fontId="61" fillId="32" borderId="11" xfId="634" applyFont="1" applyFill="1" applyBorder="1" applyAlignment="1" applyProtection="1">
      <alignment vertical="center" wrapText="1"/>
      <protection hidden="1"/>
    </xf>
    <xf numFmtId="0" fontId="61" fillId="0" borderId="11" xfId="72" applyNumberFormat="1" applyFont="1" applyFill="1" applyBorder="1" applyAlignment="1" applyProtection="1">
      <alignment horizontal="center" vertical="center" wrapText="1"/>
      <protection hidden="1"/>
    </xf>
    <xf numFmtId="0" fontId="61" fillId="0" borderId="11" xfId="72" applyFont="1" applyFill="1" applyBorder="1" applyAlignment="1" applyProtection="1">
      <alignment vertical="center" wrapText="1"/>
      <protection hidden="1"/>
    </xf>
    <xf numFmtId="169" fontId="61" fillId="0" borderId="11" xfId="72" applyNumberFormat="1" applyFont="1" applyFill="1" applyBorder="1" applyAlignment="1" applyProtection="1">
      <alignment horizontal="center" vertical="center" wrapText="1"/>
      <protection hidden="1"/>
    </xf>
    <xf numFmtId="0" fontId="54" fillId="32" borderId="0" xfId="72" applyFont="1" applyFill="1" applyBorder="1" applyAlignment="1">
      <alignment vertical="center" wrapText="1"/>
    </xf>
    <xf numFmtId="0" fontId="54" fillId="0" borderId="0" xfId="72" applyFont="1" applyFill="1" applyAlignment="1">
      <alignment vertical="center" wrapText="1"/>
    </xf>
    <xf numFmtId="0" fontId="70" fillId="35" borderId="36" xfId="33" applyFont="1" applyFill="1" applyBorder="1" applyAlignment="1">
      <alignment horizontal="fill" vertical="center"/>
    </xf>
    <xf numFmtId="170" fontId="69" fillId="35" borderId="36" xfId="33" applyNumberFormat="1" applyFont="1" applyFill="1" applyBorder="1" applyAlignment="1">
      <alignment vertical="center"/>
    </xf>
    <xf numFmtId="10" fontId="68" fillId="0" borderId="38" xfId="33" applyNumberFormat="1" applyFont="1" applyBorder="1"/>
    <xf numFmtId="170" fontId="68" fillId="0" borderId="38" xfId="33" applyNumberFormat="1" applyFont="1" applyBorder="1"/>
    <xf numFmtId="0" fontId="71" fillId="0" borderId="11" xfId="634" applyFont="1" applyFill="1" applyBorder="1" applyAlignment="1" applyProtection="1">
      <alignment vertical="center" wrapText="1"/>
      <protection hidden="1"/>
    </xf>
    <xf numFmtId="169" fontId="71" fillId="0" borderId="11" xfId="634" applyNumberFormat="1" applyFont="1" applyFill="1" applyBorder="1" applyAlignment="1" applyProtection="1">
      <alignment horizontal="center" vertical="center" wrapText="1"/>
      <protection hidden="1"/>
    </xf>
    <xf numFmtId="169" fontId="61" fillId="0" borderId="11" xfId="634" applyNumberFormat="1" applyFont="1" applyFill="1" applyBorder="1" applyAlignment="1" applyProtection="1">
      <alignment horizontal="center" vertical="center" wrapText="1"/>
      <protection hidden="1"/>
    </xf>
    <xf numFmtId="4" fontId="61" fillId="0" borderId="11" xfId="634" applyNumberFormat="1" applyFont="1" applyFill="1" applyBorder="1" applyAlignment="1" applyProtection="1">
      <alignment vertical="center" wrapText="1"/>
      <protection hidden="1"/>
    </xf>
    <xf numFmtId="44" fontId="59" fillId="0" borderId="11" xfId="73" applyNumberFormat="1" applyFont="1" applyFill="1" applyBorder="1" applyAlignment="1" applyProtection="1">
      <alignment horizontal="center" vertical="center" wrapText="1"/>
      <protection hidden="1"/>
    </xf>
    <xf numFmtId="0" fontId="61" fillId="0" borderId="11" xfId="634" applyFont="1" applyFill="1" applyBorder="1" applyAlignment="1" applyProtection="1">
      <alignment horizontal="center" vertical="center" wrapText="1"/>
      <protection hidden="1"/>
    </xf>
    <xf numFmtId="0" fontId="59" fillId="0" borderId="11" xfId="72" applyNumberFormat="1" applyFont="1" applyFill="1" applyBorder="1" applyAlignment="1" applyProtection="1">
      <alignment horizontal="center" vertical="center" wrapText="1"/>
      <protection hidden="1"/>
    </xf>
    <xf numFmtId="0" fontId="59" fillId="0" borderId="11" xfId="634" applyFont="1" applyFill="1" applyBorder="1" applyAlignment="1" applyProtection="1">
      <alignment horizontal="center" vertical="center" wrapText="1"/>
      <protection hidden="1"/>
    </xf>
    <xf numFmtId="0" fontId="59" fillId="0" borderId="11" xfId="634" applyFont="1" applyFill="1" applyBorder="1" applyAlignment="1" applyProtection="1">
      <alignment vertical="center" wrapText="1"/>
      <protection hidden="1"/>
    </xf>
    <xf numFmtId="169" fontId="59" fillId="0" borderId="11" xfId="72" applyNumberFormat="1" applyFont="1" applyFill="1" applyBorder="1" applyAlignment="1" applyProtection="1">
      <alignment horizontal="center" vertical="center" wrapText="1"/>
      <protection hidden="1"/>
    </xf>
    <xf numFmtId="0" fontId="59" fillId="0" borderId="11" xfId="728" applyFont="1" applyFill="1" applyBorder="1" applyAlignment="1" applyProtection="1">
      <alignment horizontal="center" vertical="center" wrapText="1"/>
      <protection hidden="1"/>
    </xf>
    <xf numFmtId="0" fontId="59" fillId="0" borderId="11" xfId="728" applyFont="1" applyFill="1" applyBorder="1" applyAlignment="1" applyProtection="1">
      <alignment vertical="center" wrapText="1"/>
      <protection hidden="1"/>
    </xf>
    <xf numFmtId="4" fontId="64" fillId="0" borderId="11" xfId="165" applyNumberFormat="1" applyFont="1" applyFill="1" applyBorder="1" applyAlignment="1">
      <alignment horizontal="center" vertical="center" wrapText="1"/>
    </xf>
    <xf numFmtId="0" fontId="61" fillId="0" borderId="8" xfId="72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5" fillId="0" borderId="0" xfId="72" applyFont="1" applyFill="1" applyAlignment="1">
      <alignment vertical="center" wrapText="1"/>
    </xf>
    <xf numFmtId="0" fontId="61" fillId="0" borderId="0" xfId="72" applyFont="1" applyFill="1" applyBorder="1" applyAlignment="1">
      <alignment horizontal="left" vertical="center"/>
    </xf>
    <xf numFmtId="44" fontId="74" fillId="0" borderId="11" xfId="57" applyNumberFormat="1" applyFont="1" applyFill="1" applyBorder="1" applyAlignment="1" applyProtection="1">
      <alignment horizontal="center" vertical="center" wrapText="1"/>
      <protection hidden="1"/>
    </xf>
    <xf numFmtId="4" fontId="75" fillId="0" borderId="11" xfId="73" applyNumberFormat="1" applyFont="1" applyFill="1" applyBorder="1" applyAlignment="1" applyProtection="1">
      <alignment horizontal="right" vertical="center" wrapText="1"/>
      <protection hidden="1"/>
    </xf>
    <xf numFmtId="44" fontId="75" fillId="0" borderId="11" xfId="57" applyNumberFormat="1" applyFont="1" applyFill="1" applyBorder="1" applyAlignment="1" applyProtection="1">
      <alignment horizontal="center" vertical="center" wrapText="1"/>
      <protection hidden="1"/>
    </xf>
    <xf numFmtId="0" fontId="59" fillId="0" borderId="11" xfId="72" applyFont="1" applyBorder="1" applyAlignment="1" applyProtection="1">
      <alignment horizontal="center" vertical="center" wrapText="1"/>
      <protection hidden="1"/>
    </xf>
    <xf numFmtId="0" fontId="59" fillId="0" borderId="11" xfId="72" applyFont="1" applyBorder="1" applyAlignment="1" applyProtection="1">
      <alignment vertical="center" wrapText="1"/>
      <protection hidden="1"/>
    </xf>
    <xf numFmtId="169" fontId="59" fillId="0" borderId="11" xfId="72" applyNumberFormat="1" applyFont="1" applyBorder="1" applyAlignment="1" applyProtection="1">
      <alignment horizontal="center" vertical="center" wrapText="1"/>
      <protection hidden="1"/>
    </xf>
    <xf numFmtId="0" fontId="59" fillId="0" borderId="11" xfId="634" applyFont="1" applyBorder="1" applyAlignment="1" applyProtection="1">
      <alignment horizontal="center" vertical="center" wrapText="1"/>
      <protection hidden="1"/>
    </xf>
    <xf numFmtId="0" fontId="59" fillId="0" borderId="11" xfId="634" applyFont="1" applyBorder="1" applyAlignment="1" applyProtection="1">
      <alignment vertical="center" wrapText="1"/>
      <protection hidden="1"/>
    </xf>
    <xf numFmtId="0" fontId="58" fillId="0" borderId="11" xfId="72" applyFont="1" applyBorder="1" applyAlignment="1" applyProtection="1">
      <alignment horizontal="center" vertical="center" wrapText="1"/>
      <protection hidden="1"/>
    </xf>
    <xf numFmtId="0" fontId="58" fillId="0" borderId="11" xfId="72" applyFont="1" applyBorder="1" applyAlignment="1" applyProtection="1">
      <alignment vertical="center" wrapText="1"/>
      <protection hidden="1"/>
    </xf>
    <xf numFmtId="169" fontId="58" fillId="0" borderId="11" xfId="72" applyNumberFormat="1" applyFont="1" applyBorder="1" applyAlignment="1" applyProtection="1">
      <alignment horizontal="center" vertical="center" wrapText="1"/>
      <protection hidden="1"/>
    </xf>
    <xf numFmtId="0" fontId="59" fillId="0" borderId="11" xfId="72" applyNumberFormat="1" applyFont="1" applyBorder="1" applyAlignment="1" applyProtection="1">
      <alignment horizontal="center" vertical="center" wrapText="1"/>
      <protection hidden="1"/>
    </xf>
    <xf numFmtId="4" fontId="59" fillId="0" borderId="11" xfId="634" applyNumberFormat="1" applyFont="1" applyBorder="1" applyAlignment="1" applyProtection="1">
      <alignment vertical="center" wrapText="1"/>
      <protection hidden="1"/>
    </xf>
    <xf numFmtId="169" fontId="59" fillId="0" borderId="11" xfId="634" applyNumberFormat="1" applyFont="1" applyBorder="1" applyAlignment="1" applyProtection="1">
      <alignment horizontal="center" vertical="center" wrapText="1"/>
      <protection hidden="1"/>
    </xf>
    <xf numFmtId="41" fontId="59" fillId="0" borderId="11" xfId="634" applyNumberFormat="1" applyFont="1" applyBorder="1" applyAlignment="1" applyProtection="1">
      <alignment horizontal="center" vertical="center" wrapText="1"/>
      <protection hidden="1"/>
    </xf>
    <xf numFmtId="4" fontId="30" fillId="0" borderId="0" xfId="72" applyNumberFormat="1" applyFill="1" applyAlignment="1">
      <alignment vertical="center" wrapText="1"/>
    </xf>
    <xf numFmtId="0" fontId="59" fillId="0" borderId="11" xfId="72" applyFont="1" applyFill="1" applyBorder="1" applyAlignment="1" applyProtection="1">
      <alignment horizontal="center" vertical="center" wrapText="1"/>
      <protection hidden="1"/>
    </xf>
    <xf numFmtId="44" fontId="59" fillId="34" borderId="11" xfId="57" applyNumberFormat="1" applyFont="1" applyFill="1" applyBorder="1" applyAlignment="1" applyProtection="1">
      <alignment horizontal="right" vertical="center" wrapText="1"/>
      <protection hidden="1"/>
    </xf>
    <xf numFmtId="44" fontId="59" fillId="34" borderId="11" xfId="73" applyNumberFormat="1" applyFont="1" applyFill="1" applyBorder="1" applyAlignment="1" applyProtection="1">
      <alignment horizontal="right" vertical="center" wrapText="1"/>
      <protection hidden="1"/>
    </xf>
    <xf numFmtId="10" fontId="69" fillId="34" borderId="27" xfId="33" applyNumberFormat="1" applyFont="1" applyFill="1" applyBorder="1" applyAlignment="1">
      <alignment vertical="center"/>
    </xf>
    <xf numFmtId="10" fontId="69" fillId="34" borderId="35" xfId="33" applyNumberFormat="1" applyFont="1" applyFill="1" applyBorder="1" applyAlignment="1">
      <alignment vertical="center"/>
    </xf>
    <xf numFmtId="10" fontId="69" fillId="34" borderId="13" xfId="33" applyNumberFormat="1" applyFont="1" applyFill="1" applyBorder="1" applyAlignment="1">
      <alignment vertical="center"/>
    </xf>
    <xf numFmtId="10" fontId="69" fillId="34" borderId="37" xfId="33" applyNumberFormat="1" applyFont="1" applyFill="1" applyBorder="1" applyAlignment="1">
      <alignment vertical="center"/>
    </xf>
    <xf numFmtId="0" fontId="55" fillId="33" borderId="13" xfId="34" applyFont="1" applyFill="1" applyBorder="1" applyAlignment="1">
      <alignment horizontal="center" vertical="center"/>
    </xf>
    <xf numFmtId="0" fontId="55" fillId="33" borderId="17" xfId="34" applyFont="1" applyFill="1" applyBorder="1" applyAlignment="1">
      <alignment horizontal="center" vertical="center"/>
    </xf>
    <xf numFmtId="0" fontId="55" fillId="33" borderId="13" xfId="34" applyFont="1" applyFill="1" applyBorder="1" applyAlignment="1">
      <alignment horizontal="center" vertical="center" wrapText="1"/>
    </xf>
    <xf numFmtId="0" fontId="55" fillId="33" borderId="17" xfId="34" applyFont="1" applyFill="1" applyBorder="1" applyAlignment="1">
      <alignment horizontal="center" vertical="center" wrapText="1"/>
    </xf>
    <xf numFmtId="4" fontId="64" fillId="0" borderId="11" xfId="165" applyNumberFormat="1" applyFont="1" applyFill="1" applyBorder="1" applyAlignment="1">
      <alignment horizontal="center" vertical="center" wrapText="1"/>
    </xf>
    <xf numFmtId="0" fontId="54" fillId="0" borderId="11" xfId="72" applyFont="1" applyFill="1" applyBorder="1" applyAlignment="1">
      <alignment horizontal="center" vertical="center" wrapText="1"/>
    </xf>
    <xf numFmtId="0" fontId="64" fillId="0" borderId="11" xfId="165" applyFont="1" applyFill="1" applyBorder="1" applyAlignment="1">
      <alignment horizontal="center" vertical="center" wrapText="1"/>
    </xf>
    <xf numFmtId="167" fontId="64" fillId="0" borderId="11" xfId="165" applyNumberFormat="1" applyFont="1" applyFill="1" applyBorder="1" applyAlignment="1">
      <alignment horizontal="center" vertical="center" wrapText="1"/>
    </xf>
    <xf numFmtId="0" fontId="61" fillId="0" borderId="6" xfId="72" applyFont="1" applyFill="1" applyBorder="1" applyAlignment="1">
      <alignment horizontal="left" vertical="center"/>
    </xf>
    <xf numFmtId="0" fontId="61" fillId="0" borderId="4" xfId="72" applyFont="1" applyFill="1" applyBorder="1" applyAlignment="1">
      <alignment horizontal="left" vertical="center"/>
    </xf>
    <xf numFmtId="0" fontId="61" fillId="0" borderId="8" xfId="72" applyFont="1" applyFill="1" applyBorder="1" applyAlignment="1">
      <alignment horizontal="left" vertical="center"/>
    </xf>
    <xf numFmtId="0" fontId="61" fillId="0" borderId="0" xfId="72" applyFont="1" applyFill="1" applyBorder="1" applyAlignment="1">
      <alignment horizontal="left" vertical="center"/>
    </xf>
    <xf numFmtId="0" fontId="61" fillId="0" borderId="12" xfId="72" applyFont="1" applyFill="1" applyBorder="1" applyAlignment="1">
      <alignment horizontal="left" vertical="center"/>
    </xf>
    <xf numFmtId="0" fontId="61" fillId="0" borderId="15" xfId="72" applyFont="1" applyFill="1" applyBorder="1" applyAlignment="1">
      <alignment horizontal="left" vertical="center"/>
    </xf>
    <xf numFmtId="0" fontId="54" fillId="32" borderId="6" xfId="0" applyFont="1" applyFill="1" applyBorder="1" applyAlignment="1">
      <alignment horizontal="center"/>
    </xf>
    <xf numFmtId="0" fontId="54" fillId="32" borderId="7" xfId="0" applyFont="1" applyFill="1" applyBorder="1" applyAlignment="1">
      <alignment horizontal="center"/>
    </xf>
    <xf numFmtId="0" fontId="0" fillId="32" borderId="12" xfId="0" applyFill="1" applyBorder="1" applyAlignment="1">
      <alignment horizontal="center" vertical="top"/>
    </xf>
    <xf numFmtId="0" fontId="0" fillId="32" borderId="16" xfId="0" applyFill="1" applyBorder="1" applyAlignment="1">
      <alignment horizontal="center" vertical="top"/>
    </xf>
    <xf numFmtId="0" fontId="64" fillId="33" borderId="2" xfId="0" applyFont="1" applyFill="1" applyBorder="1" applyAlignment="1">
      <alignment horizontal="center" vertical="center"/>
    </xf>
    <xf numFmtId="0" fontId="64" fillId="33" borderId="3" xfId="0" applyFont="1" applyFill="1" applyBorder="1" applyAlignment="1">
      <alignment horizontal="center" vertical="center"/>
    </xf>
    <xf numFmtId="4" fontId="60" fillId="32" borderId="1" xfId="0" applyNumberFormat="1" applyFont="1" applyFill="1" applyBorder="1" applyAlignment="1">
      <alignment vertical="center" wrapText="1"/>
    </xf>
    <xf numFmtId="4" fontId="60" fillId="32" borderId="3" xfId="0" applyNumberFormat="1" applyFont="1" applyFill="1" applyBorder="1" applyAlignment="1">
      <alignment vertical="center" wrapText="1"/>
    </xf>
    <xf numFmtId="0" fontId="32" fillId="32" borderId="12" xfId="0" applyFont="1" applyFill="1" applyBorder="1" applyAlignment="1">
      <alignment horizontal="center" vertical="top"/>
    </xf>
    <xf numFmtId="4" fontId="54" fillId="32" borderId="1" xfId="0" applyNumberFormat="1" applyFont="1" applyFill="1" applyBorder="1" applyAlignment="1">
      <alignment vertical="center" wrapText="1"/>
    </xf>
    <xf numFmtId="4" fontId="54" fillId="32" borderId="3" xfId="0" applyNumberFormat="1" applyFont="1" applyFill="1" applyBorder="1" applyAlignment="1">
      <alignment vertical="center" wrapText="1"/>
    </xf>
    <xf numFmtId="0" fontId="0" fillId="32" borderId="1" xfId="0" applyFill="1" applyBorder="1" applyAlignment="1">
      <alignment horizontal="center" vertical="center"/>
    </xf>
    <xf numFmtId="0" fontId="0" fillId="32" borderId="2" xfId="0" applyFill="1" applyBorder="1" applyAlignment="1">
      <alignment horizontal="center" vertical="center"/>
    </xf>
    <xf numFmtId="0" fontId="0" fillId="32" borderId="3" xfId="0" applyFill="1" applyBorder="1" applyAlignment="1">
      <alignment horizontal="center" vertical="center"/>
    </xf>
    <xf numFmtId="4" fontId="54" fillId="32" borderId="11" xfId="0" quotePrefix="1" applyNumberFormat="1" applyFont="1" applyFill="1" applyBorder="1" applyAlignment="1">
      <alignment horizontal="center" vertical="center" wrapText="1"/>
    </xf>
    <xf numFmtId="4" fontId="54" fillId="32" borderId="11" xfId="0" applyNumberFormat="1" applyFont="1" applyFill="1" applyBorder="1" applyAlignment="1">
      <alignment horizontal="center" vertical="center" wrapText="1"/>
    </xf>
    <xf numFmtId="0" fontId="60" fillId="32" borderId="6" xfId="0" applyFont="1" applyFill="1" applyBorder="1" applyAlignment="1">
      <alignment horizontal="left" vertical="center"/>
    </xf>
    <xf numFmtId="0" fontId="60" fillId="32" borderId="7" xfId="0" applyFont="1" applyFill="1" applyBorder="1" applyAlignment="1">
      <alignment horizontal="left" vertical="center"/>
    </xf>
    <xf numFmtId="0" fontId="60" fillId="32" borderId="8" xfId="0" applyFont="1" applyFill="1" applyBorder="1" applyAlignment="1">
      <alignment horizontal="left" vertical="center"/>
    </xf>
    <xf numFmtId="0" fontId="60" fillId="32" borderId="5" xfId="0" applyFont="1" applyFill="1" applyBorder="1" applyAlignment="1">
      <alignment horizontal="left" vertical="center"/>
    </xf>
    <xf numFmtId="0" fontId="60" fillId="32" borderId="12" xfId="0" applyFont="1" applyFill="1" applyBorder="1" applyAlignment="1">
      <alignment horizontal="left" vertical="center"/>
    </xf>
    <xf numFmtId="0" fontId="60" fillId="32" borderId="16" xfId="0" applyFont="1" applyFill="1" applyBorder="1" applyAlignment="1">
      <alignment horizontal="left" vertical="center"/>
    </xf>
    <xf numFmtId="1" fontId="69" fillId="35" borderId="11" xfId="33" applyNumberFormat="1" applyFont="1" applyFill="1" applyBorder="1" applyAlignment="1">
      <alignment horizontal="center" vertical="center"/>
    </xf>
    <xf numFmtId="4" fontId="69" fillId="35" borderId="11" xfId="33" applyNumberFormat="1" applyFont="1" applyFill="1" applyBorder="1" applyAlignment="1">
      <alignment horizontal="left" vertical="center"/>
    </xf>
    <xf numFmtId="4" fontId="69" fillId="35" borderId="11" xfId="33" applyNumberFormat="1" applyFont="1" applyFill="1" applyBorder="1" applyAlignment="1">
      <alignment horizontal="left" vertical="center" wrapText="1"/>
    </xf>
    <xf numFmtId="0" fontId="68" fillId="0" borderId="11" xfId="33" applyFont="1" applyBorder="1" applyAlignment="1">
      <alignment horizontal="center" vertical="center"/>
    </xf>
    <xf numFmtId="0" fontId="68" fillId="0" borderId="11" xfId="33" applyFont="1" applyBorder="1" applyAlignment="1">
      <alignment horizontal="center"/>
    </xf>
    <xf numFmtId="0" fontId="61" fillId="0" borderId="14" xfId="72" applyFont="1" applyFill="1" applyBorder="1" applyAlignment="1">
      <alignment horizontal="left" vertical="center"/>
    </xf>
    <xf numFmtId="0" fontId="61" fillId="0" borderId="11" xfId="72" applyFont="1" applyFill="1" applyBorder="1" applyAlignment="1">
      <alignment horizontal="left" vertical="center"/>
    </xf>
    <xf numFmtId="0" fontId="61" fillId="0" borderId="13" xfId="72" applyFont="1" applyFill="1" applyBorder="1" applyAlignment="1">
      <alignment horizontal="left" vertical="center"/>
    </xf>
    <xf numFmtId="0" fontId="61" fillId="0" borderId="10" xfId="72" applyFont="1" applyFill="1" applyBorder="1" applyAlignment="1">
      <alignment horizontal="left" vertical="center"/>
    </xf>
    <xf numFmtId="0" fontId="54" fillId="0" borderId="11" xfId="72" applyFont="1" applyBorder="1" applyAlignment="1">
      <alignment horizontal="center" vertical="center" wrapText="1"/>
    </xf>
    <xf numFmtId="0" fontId="54" fillId="0" borderId="6" xfId="72" applyFont="1" applyBorder="1" applyAlignment="1">
      <alignment horizontal="center" vertical="center" wrapText="1"/>
    </xf>
    <xf numFmtId="0" fontId="54" fillId="0" borderId="4" xfId="72" applyFont="1" applyBorder="1" applyAlignment="1">
      <alignment horizontal="center" vertical="center" wrapText="1"/>
    </xf>
    <xf numFmtId="0" fontId="54" fillId="0" borderId="7" xfId="72" applyFont="1" applyBorder="1" applyAlignment="1">
      <alignment horizontal="center" vertical="center" wrapText="1"/>
    </xf>
    <xf numFmtId="0" fontId="54" fillId="0" borderId="12" xfId="72" applyFont="1" applyBorder="1" applyAlignment="1">
      <alignment horizontal="center" vertical="center" wrapText="1"/>
    </xf>
    <xf numFmtId="0" fontId="54" fillId="0" borderId="15" xfId="72" applyFont="1" applyBorder="1" applyAlignment="1">
      <alignment horizontal="center" vertical="center" wrapText="1"/>
    </xf>
    <xf numFmtId="0" fontId="54" fillId="0" borderId="16" xfId="72" applyFont="1" applyBorder="1" applyAlignment="1">
      <alignment horizontal="center" vertical="center" wrapText="1"/>
    </xf>
    <xf numFmtId="0" fontId="61" fillId="0" borderId="11" xfId="72" applyFont="1" applyFill="1" applyBorder="1" applyAlignment="1">
      <alignment horizontal="left" vertical="center" wrapText="1"/>
    </xf>
    <xf numFmtId="1" fontId="69" fillId="35" borderId="11" xfId="33" applyNumberFormat="1" applyFont="1" applyFill="1" applyBorder="1" applyAlignment="1">
      <alignment horizontal="left" vertical="center" wrapText="1"/>
    </xf>
    <xf numFmtId="4" fontId="69" fillId="34" borderId="11" xfId="33" applyNumberFormat="1" applyFont="1" applyFill="1" applyBorder="1" applyAlignment="1">
      <alignment horizontal="right" vertical="center"/>
    </xf>
    <xf numFmtId="10" fontId="69" fillId="35" borderId="13" xfId="33" applyNumberFormat="1" applyFont="1" applyFill="1" applyBorder="1" applyAlignment="1">
      <alignment horizontal="center" vertical="center"/>
    </xf>
    <xf numFmtId="10" fontId="69" fillId="35" borderId="10" xfId="33" applyNumberFormat="1" applyFont="1" applyFill="1" applyBorder="1" applyAlignment="1">
      <alignment horizontal="center" vertical="center"/>
    </xf>
    <xf numFmtId="10" fontId="69" fillId="35" borderId="14" xfId="33" applyNumberFormat="1" applyFont="1" applyFill="1" applyBorder="1" applyAlignment="1">
      <alignment horizontal="center" vertical="center"/>
    </xf>
    <xf numFmtId="0" fontId="54" fillId="0" borderId="1" xfId="444" applyFont="1" applyBorder="1" applyAlignment="1">
      <alignment horizontal="center" vertical="center" wrapText="1"/>
    </xf>
    <xf numFmtId="0" fontId="54" fillId="0" borderId="2" xfId="444" applyFont="1" applyBorder="1" applyAlignment="1">
      <alignment horizontal="center" vertical="center" wrapText="1"/>
    </xf>
    <xf numFmtId="0" fontId="54" fillId="0" borderId="3" xfId="444" applyFont="1" applyBorder="1" applyAlignment="1">
      <alignment horizontal="center" vertical="center" wrapText="1"/>
    </xf>
    <xf numFmtId="0" fontId="61" fillId="0" borderId="1" xfId="444" applyFont="1" applyBorder="1" applyAlignment="1">
      <alignment horizontal="left" vertical="center" wrapText="1"/>
    </xf>
    <xf numFmtId="0" fontId="61" fillId="0" borderId="2" xfId="444" applyFont="1" applyBorder="1" applyAlignment="1">
      <alignment horizontal="left" vertical="center" wrapText="1"/>
    </xf>
    <xf numFmtId="0" fontId="61" fillId="0" borderId="39" xfId="444" applyFont="1" applyBorder="1" applyAlignment="1">
      <alignment horizontal="left" vertical="center" wrapText="1"/>
    </xf>
    <xf numFmtId="0" fontId="68" fillId="0" borderId="28" xfId="33" applyFont="1" applyBorder="1" applyAlignment="1">
      <alignment horizontal="center"/>
    </xf>
    <xf numFmtId="0" fontId="68" fillId="0" borderId="29" xfId="33" applyFont="1" applyBorder="1" applyAlignment="1">
      <alignment horizontal="center"/>
    </xf>
    <xf numFmtId="0" fontId="68" fillId="0" borderId="33" xfId="33" applyFont="1" applyBorder="1" applyAlignment="1">
      <alignment horizontal="center"/>
    </xf>
    <xf numFmtId="1" fontId="69" fillId="35" borderId="32" xfId="33" applyNumberFormat="1" applyFont="1" applyFill="1" applyBorder="1" applyAlignment="1">
      <alignment horizontal="center" vertical="center"/>
    </xf>
    <xf numFmtId="1" fontId="69" fillId="35" borderId="32" xfId="33" applyNumberFormat="1" applyFont="1" applyFill="1" applyBorder="1" applyAlignment="1">
      <alignment horizontal="left" vertical="center" wrapText="1"/>
    </xf>
    <xf numFmtId="4" fontId="69" fillId="34" borderId="32" xfId="33" applyNumberFormat="1" applyFont="1" applyFill="1" applyBorder="1" applyAlignment="1">
      <alignment horizontal="right" vertical="center"/>
    </xf>
    <xf numFmtId="10" fontId="69" fillId="35" borderId="27" xfId="33" applyNumberFormat="1" applyFont="1" applyFill="1" applyBorder="1" applyAlignment="1">
      <alignment horizontal="center" vertical="center"/>
    </xf>
    <xf numFmtId="0" fontId="68" fillId="0" borderId="27" xfId="33" applyFont="1" applyBorder="1" applyAlignment="1">
      <alignment horizontal="center" vertical="center"/>
    </xf>
    <xf numFmtId="0" fontId="68" fillId="0" borderId="30" xfId="33" applyFont="1" applyBorder="1" applyAlignment="1">
      <alignment horizontal="center" vertical="center"/>
    </xf>
    <xf numFmtId="4" fontId="68" fillId="0" borderId="27" xfId="33" applyNumberFormat="1" applyFont="1" applyBorder="1" applyAlignment="1">
      <alignment horizontal="center" vertical="center" wrapText="1"/>
    </xf>
    <xf numFmtId="4" fontId="68" fillId="0" borderId="30" xfId="33" applyNumberFormat="1" applyFont="1" applyBorder="1" applyAlignment="1">
      <alignment horizontal="center" vertical="center" wrapText="1"/>
    </xf>
    <xf numFmtId="0" fontId="7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7" fillId="0" borderId="0" xfId="0" applyFont="1" applyAlignment="1">
      <alignment horizontal="center" vertical="center" wrapText="1"/>
    </xf>
    <xf numFmtId="0" fontId="77" fillId="0" borderId="0" xfId="0" applyFont="1" applyAlignment="1">
      <alignment horizontal="center" vertical="center"/>
    </xf>
    <xf numFmtId="0" fontId="77" fillId="34" borderId="1" xfId="0" applyFont="1" applyFill="1" applyBorder="1" applyAlignment="1">
      <alignment horizontal="center" vertical="center"/>
    </xf>
    <xf numFmtId="0" fontId="77" fillId="34" borderId="2" xfId="0" applyFont="1" applyFill="1" applyBorder="1" applyAlignment="1">
      <alignment horizontal="center" vertical="center"/>
    </xf>
    <xf numFmtId="0" fontId="77" fillId="34" borderId="3" xfId="0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77" fillId="36" borderId="6" xfId="0" applyFont="1" applyFill="1" applyBorder="1" applyAlignment="1">
      <alignment horizontal="left" vertical="center"/>
    </xf>
    <xf numFmtId="0" fontId="77" fillId="36" borderId="7" xfId="0" applyFont="1" applyFill="1" applyBorder="1" applyAlignment="1">
      <alignment horizontal="left" vertical="center"/>
    </xf>
    <xf numFmtId="0" fontId="77" fillId="36" borderId="1" xfId="0" applyFont="1" applyFill="1" applyBorder="1" applyAlignment="1">
      <alignment horizontal="center" vertical="center"/>
    </xf>
    <xf numFmtId="0" fontId="77" fillId="36" borderId="3" xfId="0" applyFont="1" applyFill="1" applyBorder="1" applyAlignment="1">
      <alignment horizontal="center" vertical="center"/>
    </xf>
    <xf numFmtId="0" fontId="77" fillId="36" borderId="12" xfId="0" applyFont="1" applyFill="1" applyBorder="1" applyAlignment="1">
      <alignment horizontal="left" vertical="center"/>
    </xf>
    <xf numFmtId="0" fontId="77" fillId="36" borderId="16" xfId="0" applyFont="1" applyFill="1" applyBorder="1" applyAlignment="1">
      <alignment horizontal="left" vertical="center"/>
    </xf>
    <xf numFmtId="0" fontId="77" fillId="36" borderId="11" xfId="0" applyFont="1" applyFill="1" applyBorder="1" applyAlignment="1">
      <alignment horizontal="center" vertical="center"/>
    </xf>
    <xf numFmtId="0" fontId="77" fillId="36" borderId="3" xfId="0" applyFont="1" applyFill="1" applyBorder="1" applyAlignment="1">
      <alignment horizontal="center" vertical="center"/>
    </xf>
    <xf numFmtId="0" fontId="77" fillId="37" borderId="3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32" fillId="0" borderId="13" xfId="0" applyFont="1" applyBorder="1" applyAlignment="1">
      <alignment horizontal="left" vertical="center"/>
    </xf>
    <xf numFmtId="4" fontId="0" fillId="0" borderId="13" xfId="0" applyNumberFormat="1" applyBorder="1" applyAlignment="1">
      <alignment horizontal="center" vertical="center"/>
    </xf>
    <xf numFmtId="4" fontId="0" fillId="34" borderId="13" xfId="0" applyNumberFormat="1" applyFill="1" applyBorder="1" applyAlignment="1">
      <alignment horizontal="center" vertical="center"/>
    </xf>
    <xf numFmtId="0" fontId="32" fillId="0" borderId="10" xfId="0" applyFont="1" applyBorder="1" applyAlignment="1">
      <alignment horizontal="left" vertical="center"/>
    </xf>
    <xf numFmtId="4" fontId="0" fillId="0" borderId="10" xfId="0" applyNumberFormat="1" applyBorder="1" applyAlignment="1">
      <alignment horizontal="center" vertical="center"/>
    </xf>
    <xf numFmtId="4" fontId="0" fillId="34" borderId="10" xfId="0" applyNumberForma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77" fillId="0" borderId="10" xfId="0" applyFont="1" applyBorder="1" applyAlignment="1">
      <alignment horizontal="right" vertical="center"/>
    </xf>
    <xf numFmtId="4" fontId="77" fillId="0" borderId="10" xfId="0" applyNumberFormat="1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77" fillId="0" borderId="14" xfId="0" applyFont="1" applyBorder="1" applyAlignment="1">
      <alignment horizontal="right" vertical="center"/>
    </xf>
    <xf numFmtId="4" fontId="77" fillId="0" borderId="14" xfId="0" applyNumberFormat="1" applyFont="1" applyBorder="1" applyAlignment="1">
      <alignment horizontal="center" vertical="center"/>
    </xf>
    <xf numFmtId="4" fontId="77" fillId="0" borderId="16" xfId="0" applyNumberFormat="1" applyFont="1" applyBorder="1" applyAlignment="1">
      <alignment horizontal="center" vertical="center"/>
    </xf>
    <xf numFmtId="0" fontId="77" fillId="36" borderId="1" xfId="0" applyFont="1" applyFill="1" applyBorder="1" applyAlignment="1">
      <alignment horizontal="left" vertical="center"/>
    </xf>
    <xf numFmtId="0" fontId="77" fillId="36" borderId="2" xfId="0" applyFont="1" applyFill="1" applyBorder="1" applyAlignment="1">
      <alignment horizontal="left" vertical="center"/>
    </xf>
    <xf numFmtId="0" fontId="77" fillId="0" borderId="0" xfId="0" applyFont="1" applyAlignment="1">
      <alignment horizontal="right" vertical="center"/>
    </xf>
    <xf numFmtId="4" fontId="77" fillId="0" borderId="5" xfId="0" applyNumberFormat="1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32" fillId="0" borderId="8" xfId="0" applyFont="1" applyBorder="1" applyAlignment="1">
      <alignment vertical="center" wrapText="1"/>
    </xf>
    <xf numFmtId="0" fontId="77" fillId="0" borderId="13" xfId="0" applyFont="1" applyBorder="1" applyAlignment="1">
      <alignment horizontal="left" vertical="center"/>
    </xf>
    <xf numFmtId="0" fontId="77" fillId="0" borderId="6" xfId="0" applyFont="1" applyBorder="1" applyAlignment="1">
      <alignment horizontal="left" vertical="center"/>
    </xf>
    <xf numFmtId="4" fontId="77" fillId="0" borderId="13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38" fillId="36" borderId="1" xfId="0" applyFont="1" applyFill="1" applyBorder="1" applyAlignment="1">
      <alignment horizontal="left" vertical="center"/>
    </xf>
    <xf numFmtId="0" fontId="38" fillId="36" borderId="11" xfId="0" applyFont="1" applyFill="1" applyBorder="1" applyAlignment="1">
      <alignment horizontal="right" vertical="center"/>
    </xf>
    <xf numFmtId="4" fontId="38" fillId="36" borderId="11" xfId="0" applyNumberFormat="1" applyFont="1" applyFill="1" applyBorder="1" applyAlignment="1">
      <alignment horizontal="center" vertical="center"/>
    </xf>
    <xf numFmtId="4" fontId="38" fillId="37" borderId="11" xfId="0" applyNumberFormat="1" applyFont="1" applyFill="1" applyBorder="1" applyAlignment="1">
      <alignment horizontal="center" vertical="center"/>
    </xf>
    <xf numFmtId="4" fontId="78" fillId="0" borderId="0" xfId="0" applyNumberFormat="1" applyFont="1" applyAlignment="1">
      <alignment vertical="center"/>
    </xf>
    <xf numFmtId="0" fontId="78" fillId="0" borderId="0" xfId="0" applyFont="1" applyAlignment="1">
      <alignment vertical="center"/>
    </xf>
    <xf numFmtId="2" fontId="0" fillId="0" borderId="0" xfId="0" applyNumberFormat="1" applyAlignment="1">
      <alignment horizontal="right" vertical="center"/>
    </xf>
    <xf numFmtId="2" fontId="32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2" fontId="80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850">
    <cellStyle name="20% - Accent5" xfId="1" xr:uid="{00000000-0005-0000-0000-000000000000}"/>
    <cellStyle name="20% - Ênfase1" xfId="2" builtinId="30" customBuiltin="1"/>
    <cellStyle name="20% - Ênfase1 2" xfId="77" xr:uid="{00000000-0005-0000-0000-000007000000}"/>
    <cellStyle name="20% - Ênfase1 2 2" xfId="209" xr:uid="{00000000-0005-0000-0000-000008000000}"/>
    <cellStyle name="20% - Ênfase1 2 2 2" xfId="604" xr:uid="{00000000-0005-0000-0000-000009000000}"/>
    <cellStyle name="20% - Ênfase1 2 3" xfId="338" xr:uid="{00000000-0005-0000-0000-00000A000000}"/>
    <cellStyle name="20% - Ênfase1 2 3 2" xfId="733" xr:uid="{00000000-0005-0000-0000-00000B000000}"/>
    <cellStyle name="20% - Ênfase1 2 4" xfId="475" xr:uid="{00000000-0005-0000-0000-00000C000000}"/>
    <cellStyle name="20% - Ênfase1 3" xfId="113" xr:uid="{00000000-0005-0000-0000-00000D000000}"/>
    <cellStyle name="20% - Ênfase1 3 2" xfId="244" xr:uid="{00000000-0005-0000-0000-00000E000000}"/>
    <cellStyle name="20% - Ênfase1 3 2 2" xfId="639" xr:uid="{00000000-0005-0000-0000-00000F000000}"/>
    <cellStyle name="20% - Ênfase1 3 3" xfId="373" xr:uid="{00000000-0005-0000-0000-000010000000}"/>
    <cellStyle name="20% - Ênfase1 3 3 2" xfId="768" xr:uid="{00000000-0005-0000-0000-000011000000}"/>
    <cellStyle name="20% - Ênfase1 3 4" xfId="510" xr:uid="{00000000-0005-0000-0000-000012000000}"/>
    <cellStyle name="20% - Ênfase1 4" xfId="145" xr:uid="{00000000-0005-0000-0000-000013000000}"/>
    <cellStyle name="20% - Ênfase1 4 2" xfId="276" xr:uid="{00000000-0005-0000-0000-000014000000}"/>
    <cellStyle name="20% - Ênfase1 4 2 2" xfId="671" xr:uid="{00000000-0005-0000-0000-000015000000}"/>
    <cellStyle name="20% - Ênfase1 4 3" xfId="405" xr:uid="{00000000-0005-0000-0000-000016000000}"/>
    <cellStyle name="20% - Ênfase1 4 3 2" xfId="800" xr:uid="{00000000-0005-0000-0000-000017000000}"/>
    <cellStyle name="20% - Ênfase1 4 4" xfId="542" xr:uid="{00000000-0005-0000-0000-000018000000}"/>
    <cellStyle name="20% - Ênfase1 5" xfId="183" xr:uid="{00000000-0005-0000-0000-000019000000}"/>
    <cellStyle name="20% - Ênfase1 5 2" xfId="578" xr:uid="{00000000-0005-0000-0000-00001A000000}"/>
    <cellStyle name="20% - Ênfase1 6" xfId="312" xr:uid="{00000000-0005-0000-0000-00001B000000}"/>
    <cellStyle name="20% - Ênfase1 6 2" xfId="707" xr:uid="{00000000-0005-0000-0000-00001C000000}"/>
    <cellStyle name="20% - Ênfase1 7" xfId="449" xr:uid="{00000000-0005-0000-0000-00001D000000}"/>
    <cellStyle name="20% - Ênfase2" xfId="3" builtinId="34" customBuiltin="1"/>
    <cellStyle name="20% - Ênfase2 2" xfId="78" xr:uid="{00000000-0005-0000-0000-00001E000000}"/>
    <cellStyle name="20% - Ênfase2 2 2" xfId="210" xr:uid="{00000000-0005-0000-0000-00001F000000}"/>
    <cellStyle name="20% - Ênfase2 2 2 2" xfId="605" xr:uid="{00000000-0005-0000-0000-000020000000}"/>
    <cellStyle name="20% - Ênfase2 2 3" xfId="339" xr:uid="{00000000-0005-0000-0000-000021000000}"/>
    <cellStyle name="20% - Ênfase2 2 3 2" xfId="734" xr:uid="{00000000-0005-0000-0000-000022000000}"/>
    <cellStyle name="20% - Ênfase2 2 4" xfId="476" xr:uid="{00000000-0005-0000-0000-000023000000}"/>
    <cellStyle name="20% - Ênfase2 3" xfId="114" xr:uid="{00000000-0005-0000-0000-000024000000}"/>
    <cellStyle name="20% - Ênfase2 3 2" xfId="245" xr:uid="{00000000-0005-0000-0000-000025000000}"/>
    <cellStyle name="20% - Ênfase2 3 2 2" xfId="640" xr:uid="{00000000-0005-0000-0000-000026000000}"/>
    <cellStyle name="20% - Ênfase2 3 3" xfId="374" xr:uid="{00000000-0005-0000-0000-000027000000}"/>
    <cellStyle name="20% - Ênfase2 3 3 2" xfId="769" xr:uid="{00000000-0005-0000-0000-000028000000}"/>
    <cellStyle name="20% - Ênfase2 3 4" xfId="511" xr:uid="{00000000-0005-0000-0000-000029000000}"/>
    <cellStyle name="20% - Ênfase2 4" xfId="146" xr:uid="{00000000-0005-0000-0000-00002A000000}"/>
    <cellStyle name="20% - Ênfase2 4 2" xfId="277" xr:uid="{00000000-0005-0000-0000-00002B000000}"/>
    <cellStyle name="20% - Ênfase2 4 2 2" xfId="672" xr:uid="{00000000-0005-0000-0000-00002C000000}"/>
    <cellStyle name="20% - Ênfase2 4 3" xfId="406" xr:uid="{00000000-0005-0000-0000-00002D000000}"/>
    <cellStyle name="20% - Ênfase2 4 3 2" xfId="801" xr:uid="{00000000-0005-0000-0000-00002E000000}"/>
    <cellStyle name="20% - Ênfase2 4 4" xfId="543" xr:uid="{00000000-0005-0000-0000-00002F000000}"/>
    <cellStyle name="20% - Ênfase2 5" xfId="184" xr:uid="{00000000-0005-0000-0000-000030000000}"/>
    <cellStyle name="20% - Ênfase2 5 2" xfId="579" xr:uid="{00000000-0005-0000-0000-000031000000}"/>
    <cellStyle name="20% - Ênfase2 6" xfId="313" xr:uid="{00000000-0005-0000-0000-000032000000}"/>
    <cellStyle name="20% - Ênfase2 6 2" xfId="708" xr:uid="{00000000-0005-0000-0000-000033000000}"/>
    <cellStyle name="20% - Ênfase2 7" xfId="450" xr:uid="{00000000-0005-0000-0000-000034000000}"/>
    <cellStyle name="20% - Ênfase3" xfId="4" builtinId="38" customBuiltin="1"/>
    <cellStyle name="20% - Ênfase3 2" xfId="79" xr:uid="{00000000-0005-0000-0000-000035000000}"/>
    <cellStyle name="20% - Ênfase3 2 2" xfId="211" xr:uid="{00000000-0005-0000-0000-000036000000}"/>
    <cellStyle name="20% - Ênfase3 2 2 2" xfId="606" xr:uid="{00000000-0005-0000-0000-000037000000}"/>
    <cellStyle name="20% - Ênfase3 2 3" xfId="340" xr:uid="{00000000-0005-0000-0000-000038000000}"/>
    <cellStyle name="20% - Ênfase3 2 3 2" xfId="735" xr:uid="{00000000-0005-0000-0000-000039000000}"/>
    <cellStyle name="20% - Ênfase3 2 4" xfId="477" xr:uid="{00000000-0005-0000-0000-00003A000000}"/>
    <cellStyle name="20% - Ênfase3 3" xfId="115" xr:uid="{00000000-0005-0000-0000-00003B000000}"/>
    <cellStyle name="20% - Ênfase3 3 2" xfId="246" xr:uid="{00000000-0005-0000-0000-00003C000000}"/>
    <cellStyle name="20% - Ênfase3 3 2 2" xfId="641" xr:uid="{00000000-0005-0000-0000-00003D000000}"/>
    <cellStyle name="20% - Ênfase3 3 3" xfId="375" xr:uid="{00000000-0005-0000-0000-00003E000000}"/>
    <cellStyle name="20% - Ênfase3 3 3 2" xfId="770" xr:uid="{00000000-0005-0000-0000-00003F000000}"/>
    <cellStyle name="20% - Ênfase3 3 4" xfId="512" xr:uid="{00000000-0005-0000-0000-000040000000}"/>
    <cellStyle name="20% - Ênfase3 4" xfId="147" xr:uid="{00000000-0005-0000-0000-000041000000}"/>
    <cellStyle name="20% - Ênfase3 4 2" xfId="278" xr:uid="{00000000-0005-0000-0000-000042000000}"/>
    <cellStyle name="20% - Ênfase3 4 2 2" xfId="673" xr:uid="{00000000-0005-0000-0000-000043000000}"/>
    <cellStyle name="20% - Ênfase3 4 3" xfId="407" xr:uid="{00000000-0005-0000-0000-000044000000}"/>
    <cellStyle name="20% - Ênfase3 4 3 2" xfId="802" xr:uid="{00000000-0005-0000-0000-000045000000}"/>
    <cellStyle name="20% - Ênfase3 4 4" xfId="544" xr:uid="{00000000-0005-0000-0000-000046000000}"/>
    <cellStyle name="20% - Ênfase3 5" xfId="185" xr:uid="{00000000-0005-0000-0000-000047000000}"/>
    <cellStyle name="20% - Ênfase3 5 2" xfId="580" xr:uid="{00000000-0005-0000-0000-000048000000}"/>
    <cellStyle name="20% - Ênfase3 6" xfId="314" xr:uid="{00000000-0005-0000-0000-000049000000}"/>
    <cellStyle name="20% - Ênfase3 6 2" xfId="709" xr:uid="{00000000-0005-0000-0000-00004A000000}"/>
    <cellStyle name="20% - Ênfase3 7" xfId="451" xr:uid="{00000000-0005-0000-0000-00004B000000}"/>
    <cellStyle name="20% - Ênfase4" xfId="5" builtinId="42" customBuiltin="1"/>
    <cellStyle name="20% - Ênfase4 2" xfId="80" xr:uid="{00000000-0005-0000-0000-00004C000000}"/>
    <cellStyle name="20% - Ênfase4 2 2" xfId="212" xr:uid="{00000000-0005-0000-0000-00004D000000}"/>
    <cellStyle name="20% - Ênfase4 2 2 2" xfId="607" xr:uid="{00000000-0005-0000-0000-00004E000000}"/>
    <cellStyle name="20% - Ênfase4 2 3" xfId="341" xr:uid="{00000000-0005-0000-0000-00004F000000}"/>
    <cellStyle name="20% - Ênfase4 2 3 2" xfId="736" xr:uid="{00000000-0005-0000-0000-000050000000}"/>
    <cellStyle name="20% - Ênfase4 2 4" xfId="478" xr:uid="{00000000-0005-0000-0000-000051000000}"/>
    <cellStyle name="20% - Ênfase4 3" xfId="116" xr:uid="{00000000-0005-0000-0000-000052000000}"/>
    <cellStyle name="20% - Ênfase4 3 2" xfId="247" xr:uid="{00000000-0005-0000-0000-000053000000}"/>
    <cellStyle name="20% - Ênfase4 3 2 2" xfId="642" xr:uid="{00000000-0005-0000-0000-000054000000}"/>
    <cellStyle name="20% - Ênfase4 3 3" xfId="376" xr:uid="{00000000-0005-0000-0000-000055000000}"/>
    <cellStyle name="20% - Ênfase4 3 3 2" xfId="771" xr:uid="{00000000-0005-0000-0000-000056000000}"/>
    <cellStyle name="20% - Ênfase4 3 4" xfId="513" xr:uid="{00000000-0005-0000-0000-000057000000}"/>
    <cellStyle name="20% - Ênfase4 4" xfId="148" xr:uid="{00000000-0005-0000-0000-000058000000}"/>
    <cellStyle name="20% - Ênfase4 4 2" xfId="279" xr:uid="{00000000-0005-0000-0000-000059000000}"/>
    <cellStyle name="20% - Ênfase4 4 2 2" xfId="674" xr:uid="{00000000-0005-0000-0000-00005A000000}"/>
    <cellStyle name="20% - Ênfase4 4 3" xfId="408" xr:uid="{00000000-0005-0000-0000-00005B000000}"/>
    <cellStyle name="20% - Ênfase4 4 3 2" xfId="803" xr:uid="{00000000-0005-0000-0000-00005C000000}"/>
    <cellStyle name="20% - Ênfase4 4 4" xfId="545" xr:uid="{00000000-0005-0000-0000-00005D000000}"/>
    <cellStyle name="20% - Ênfase4 5" xfId="186" xr:uid="{00000000-0005-0000-0000-00005E000000}"/>
    <cellStyle name="20% - Ênfase4 5 2" xfId="581" xr:uid="{00000000-0005-0000-0000-00005F000000}"/>
    <cellStyle name="20% - Ênfase4 6" xfId="315" xr:uid="{00000000-0005-0000-0000-000060000000}"/>
    <cellStyle name="20% - Ênfase4 6 2" xfId="710" xr:uid="{00000000-0005-0000-0000-000061000000}"/>
    <cellStyle name="20% - Ênfase4 7" xfId="452" xr:uid="{00000000-0005-0000-0000-000062000000}"/>
    <cellStyle name="20% - Ênfase5" xfId="6" builtinId="46" customBuiltin="1"/>
    <cellStyle name="20% - Ênfase5 2" xfId="81" xr:uid="{00000000-0005-0000-0000-000063000000}"/>
    <cellStyle name="20% - Ênfase5 2 2" xfId="213" xr:uid="{00000000-0005-0000-0000-000064000000}"/>
    <cellStyle name="20% - Ênfase5 2 2 2" xfId="608" xr:uid="{00000000-0005-0000-0000-000065000000}"/>
    <cellStyle name="20% - Ênfase5 2 3" xfId="342" xr:uid="{00000000-0005-0000-0000-000066000000}"/>
    <cellStyle name="20% - Ênfase5 2 3 2" xfId="737" xr:uid="{00000000-0005-0000-0000-000067000000}"/>
    <cellStyle name="20% - Ênfase5 2 4" xfId="479" xr:uid="{00000000-0005-0000-0000-000068000000}"/>
    <cellStyle name="20% - Ênfase5 3" xfId="117" xr:uid="{00000000-0005-0000-0000-000069000000}"/>
    <cellStyle name="20% - Ênfase5 3 2" xfId="248" xr:uid="{00000000-0005-0000-0000-00006A000000}"/>
    <cellStyle name="20% - Ênfase5 3 2 2" xfId="643" xr:uid="{00000000-0005-0000-0000-00006B000000}"/>
    <cellStyle name="20% - Ênfase5 3 3" xfId="377" xr:uid="{00000000-0005-0000-0000-00006C000000}"/>
    <cellStyle name="20% - Ênfase5 3 3 2" xfId="772" xr:uid="{00000000-0005-0000-0000-00006D000000}"/>
    <cellStyle name="20% - Ênfase5 3 4" xfId="514" xr:uid="{00000000-0005-0000-0000-00006E000000}"/>
    <cellStyle name="20% - Ênfase5 4" xfId="149" xr:uid="{00000000-0005-0000-0000-00006F000000}"/>
    <cellStyle name="20% - Ênfase5 4 2" xfId="280" xr:uid="{00000000-0005-0000-0000-000070000000}"/>
    <cellStyle name="20% - Ênfase5 4 2 2" xfId="675" xr:uid="{00000000-0005-0000-0000-000071000000}"/>
    <cellStyle name="20% - Ênfase5 4 3" xfId="409" xr:uid="{00000000-0005-0000-0000-000072000000}"/>
    <cellStyle name="20% - Ênfase5 4 3 2" xfId="804" xr:uid="{00000000-0005-0000-0000-000073000000}"/>
    <cellStyle name="20% - Ênfase5 4 4" xfId="546" xr:uid="{00000000-0005-0000-0000-000074000000}"/>
    <cellStyle name="20% - Ênfase5 5" xfId="187" xr:uid="{00000000-0005-0000-0000-000075000000}"/>
    <cellStyle name="20% - Ênfase5 5 2" xfId="582" xr:uid="{00000000-0005-0000-0000-000076000000}"/>
    <cellStyle name="20% - Ênfase5 6" xfId="316" xr:uid="{00000000-0005-0000-0000-000077000000}"/>
    <cellStyle name="20% - Ênfase5 6 2" xfId="711" xr:uid="{00000000-0005-0000-0000-000078000000}"/>
    <cellStyle name="20% - Ênfase5 7" xfId="453" xr:uid="{00000000-0005-0000-0000-000079000000}"/>
    <cellStyle name="20% - Ênfase6" xfId="7" builtinId="50" customBuiltin="1"/>
    <cellStyle name="20% - Ênfase6 2" xfId="82" xr:uid="{00000000-0005-0000-0000-00007A000000}"/>
    <cellStyle name="20% - Ênfase6 2 2" xfId="214" xr:uid="{00000000-0005-0000-0000-00007B000000}"/>
    <cellStyle name="20% - Ênfase6 2 2 2" xfId="609" xr:uid="{00000000-0005-0000-0000-00007C000000}"/>
    <cellStyle name="20% - Ênfase6 2 3" xfId="343" xr:uid="{00000000-0005-0000-0000-00007D000000}"/>
    <cellStyle name="20% - Ênfase6 2 3 2" xfId="738" xr:uid="{00000000-0005-0000-0000-00007E000000}"/>
    <cellStyle name="20% - Ênfase6 2 4" xfId="480" xr:uid="{00000000-0005-0000-0000-00007F000000}"/>
    <cellStyle name="20% - Ênfase6 3" xfId="118" xr:uid="{00000000-0005-0000-0000-000080000000}"/>
    <cellStyle name="20% - Ênfase6 3 2" xfId="249" xr:uid="{00000000-0005-0000-0000-000081000000}"/>
    <cellStyle name="20% - Ênfase6 3 2 2" xfId="644" xr:uid="{00000000-0005-0000-0000-000082000000}"/>
    <cellStyle name="20% - Ênfase6 3 3" xfId="378" xr:uid="{00000000-0005-0000-0000-000083000000}"/>
    <cellStyle name="20% - Ênfase6 3 3 2" xfId="773" xr:uid="{00000000-0005-0000-0000-000084000000}"/>
    <cellStyle name="20% - Ênfase6 3 4" xfId="515" xr:uid="{00000000-0005-0000-0000-000085000000}"/>
    <cellStyle name="20% - Ênfase6 4" xfId="150" xr:uid="{00000000-0005-0000-0000-000086000000}"/>
    <cellStyle name="20% - Ênfase6 4 2" xfId="281" xr:uid="{00000000-0005-0000-0000-000087000000}"/>
    <cellStyle name="20% - Ênfase6 4 2 2" xfId="676" xr:uid="{00000000-0005-0000-0000-000088000000}"/>
    <cellStyle name="20% - Ênfase6 4 3" xfId="410" xr:uid="{00000000-0005-0000-0000-000089000000}"/>
    <cellStyle name="20% - Ênfase6 4 3 2" xfId="805" xr:uid="{00000000-0005-0000-0000-00008A000000}"/>
    <cellStyle name="20% - Ênfase6 4 4" xfId="547" xr:uid="{00000000-0005-0000-0000-00008B000000}"/>
    <cellStyle name="20% - Ênfase6 5" xfId="188" xr:uid="{00000000-0005-0000-0000-00008C000000}"/>
    <cellStyle name="20% - Ênfase6 5 2" xfId="583" xr:uid="{00000000-0005-0000-0000-00008D000000}"/>
    <cellStyle name="20% - Ênfase6 6" xfId="317" xr:uid="{00000000-0005-0000-0000-00008E000000}"/>
    <cellStyle name="20% - Ênfase6 6 2" xfId="712" xr:uid="{00000000-0005-0000-0000-00008F000000}"/>
    <cellStyle name="20% - Ênfase6 7" xfId="454" xr:uid="{00000000-0005-0000-0000-000090000000}"/>
    <cellStyle name="40% - Ênfase1" xfId="8" builtinId="31" customBuiltin="1"/>
    <cellStyle name="40% - Ênfase1 2" xfId="83" xr:uid="{00000000-0005-0000-0000-000097000000}"/>
    <cellStyle name="40% - Ênfase1 2 2" xfId="215" xr:uid="{00000000-0005-0000-0000-000098000000}"/>
    <cellStyle name="40% - Ênfase1 2 2 2" xfId="610" xr:uid="{00000000-0005-0000-0000-000099000000}"/>
    <cellStyle name="40% - Ênfase1 2 3" xfId="344" xr:uid="{00000000-0005-0000-0000-00009A000000}"/>
    <cellStyle name="40% - Ênfase1 2 3 2" xfId="739" xr:uid="{00000000-0005-0000-0000-00009B000000}"/>
    <cellStyle name="40% - Ênfase1 2 4" xfId="481" xr:uid="{00000000-0005-0000-0000-00009C000000}"/>
    <cellStyle name="40% - Ênfase1 3" xfId="119" xr:uid="{00000000-0005-0000-0000-00009D000000}"/>
    <cellStyle name="40% - Ênfase1 3 2" xfId="250" xr:uid="{00000000-0005-0000-0000-00009E000000}"/>
    <cellStyle name="40% - Ênfase1 3 2 2" xfId="645" xr:uid="{00000000-0005-0000-0000-00009F000000}"/>
    <cellStyle name="40% - Ênfase1 3 3" xfId="379" xr:uid="{00000000-0005-0000-0000-0000A0000000}"/>
    <cellStyle name="40% - Ênfase1 3 3 2" xfId="774" xr:uid="{00000000-0005-0000-0000-0000A1000000}"/>
    <cellStyle name="40% - Ênfase1 3 4" xfId="516" xr:uid="{00000000-0005-0000-0000-0000A2000000}"/>
    <cellStyle name="40% - Ênfase1 4" xfId="151" xr:uid="{00000000-0005-0000-0000-0000A3000000}"/>
    <cellStyle name="40% - Ênfase1 4 2" xfId="282" xr:uid="{00000000-0005-0000-0000-0000A4000000}"/>
    <cellStyle name="40% - Ênfase1 4 2 2" xfId="677" xr:uid="{00000000-0005-0000-0000-0000A5000000}"/>
    <cellStyle name="40% - Ênfase1 4 3" xfId="411" xr:uid="{00000000-0005-0000-0000-0000A6000000}"/>
    <cellStyle name="40% - Ênfase1 4 3 2" xfId="806" xr:uid="{00000000-0005-0000-0000-0000A7000000}"/>
    <cellStyle name="40% - Ênfase1 4 4" xfId="548" xr:uid="{00000000-0005-0000-0000-0000A8000000}"/>
    <cellStyle name="40% - Ênfase1 5" xfId="189" xr:uid="{00000000-0005-0000-0000-0000A9000000}"/>
    <cellStyle name="40% - Ênfase1 5 2" xfId="584" xr:uid="{00000000-0005-0000-0000-0000AA000000}"/>
    <cellStyle name="40% - Ênfase1 6" xfId="318" xr:uid="{00000000-0005-0000-0000-0000AB000000}"/>
    <cellStyle name="40% - Ênfase1 6 2" xfId="713" xr:uid="{00000000-0005-0000-0000-0000AC000000}"/>
    <cellStyle name="40% - Ênfase1 7" xfId="455" xr:uid="{00000000-0005-0000-0000-0000AD000000}"/>
    <cellStyle name="40% - Ênfase2" xfId="9" builtinId="35" customBuiltin="1"/>
    <cellStyle name="40% - Ênfase2 2" xfId="84" xr:uid="{00000000-0005-0000-0000-0000AE000000}"/>
    <cellStyle name="40% - Ênfase2 2 2" xfId="216" xr:uid="{00000000-0005-0000-0000-0000AF000000}"/>
    <cellStyle name="40% - Ênfase2 2 2 2" xfId="611" xr:uid="{00000000-0005-0000-0000-0000B0000000}"/>
    <cellStyle name="40% - Ênfase2 2 3" xfId="345" xr:uid="{00000000-0005-0000-0000-0000B1000000}"/>
    <cellStyle name="40% - Ênfase2 2 3 2" xfId="740" xr:uid="{00000000-0005-0000-0000-0000B2000000}"/>
    <cellStyle name="40% - Ênfase2 2 4" xfId="482" xr:uid="{00000000-0005-0000-0000-0000B3000000}"/>
    <cellStyle name="40% - Ênfase2 3" xfId="120" xr:uid="{00000000-0005-0000-0000-0000B4000000}"/>
    <cellStyle name="40% - Ênfase2 3 2" xfId="251" xr:uid="{00000000-0005-0000-0000-0000B5000000}"/>
    <cellStyle name="40% - Ênfase2 3 2 2" xfId="646" xr:uid="{00000000-0005-0000-0000-0000B6000000}"/>
    <cellStyle name="40% - Ênfase2 3 3" xfId="380" xr:uid="{00000000-0005-0000-0000-0000B7000000}"/>
    <cellStyle name="40% - Ênfase2 3 3 2" xfId="775" xr:uid="{00000000-0005-0000-0000-0000B8000000}"/>
    <cellStyle name="40% - Ênfase2 3 4" xfId="517" xr:uid="{00000000-0005-0000-0000-0000B9000000}"/>
    <cellStyle name="40% - Ênfase2 4" xfId="152" xr:uid="{00000000-0005-0000-0000-0000BA000000}"/>
    <cellStyle name="40% - Ênfase2 4 2" xfId="283" xr:uid="{00000000-0005-0000-0000-0000BB000000}"/>
    <cellStyle name="40% - Ênfase2 4 2 2" xfId="678" xr:uid="{00000000-0005-0000-0000-0000BC000000}"/>
    <cellStyle name="40% - Ênfase2 4 3" xfId="412" xr:uid="{00000000-0005-0000-0000-0000BD000000}"/>
    <cellStyle name="40% - Ênfase2 4 3 2" xfId="807" xr:uid="{00000000-0005-0000-0000-0000BE000000}"/>
    <cellStyle name="40% - Ênfase2 4 4" xfId="549" xr:uid="{00000000-0005-0000-0000-0000BF000000}"/>
    <cellStyle name="40% - Ênfase2 5" xfId="190" xr:uid="{00000000-0005-0000-0000-0000C0000000}"/>
    <cellStyle name="40% - Ênfase2 5 2" xfId="585" xr:uid="{00000000-0005-0000-0000-0000C1000000}"/>
    <cellStyle name="40% - Ênfase2 6" xfId="319" xr:uid="{00000000-0005-0000-0000-0000C2000000}"/>
    <cellStyle name="40% - Ênfase2 6 2" xfId="714" xr:uid="{00000000-0005-0000-0000-0000C3000000}"/>
    <cellStyle name="40% - Ênfase2 7" xfId="456" xr:uid="{00000000-0005-0000-0000-0000C4000000}"/>
    <cellStyle name="40% - Ênfase3" xfId="10" builtinId="39" customBuiltin="1"/>
    <cellStyle name="40% - Ênfase3 2" xfId="85" xr:uid="{00000000-0005-0000-0000-0000C5000000}"/>
    <cellStyle name="40% - Ênfase3 2 2" xfId="217" xr:uid="{00000000-0005-0000-0000-0000C6000000}"/>
    <cellStyle name="40% - Ênfase3 2 2 2" xfId="612" xr:uid="{00000000-0005-0000-0000-0000C7000000}"/>
    <cellStyle name="40% - Ênfase3 2 3" xfId="346" xr:uid="{00000000-0005-0000-0000-0000C8000000}"/>
    <cellStyle name="40% - Ênfase3 2 3 2" xfId="741" xr:uid="{00000000-0005-0000-0000-0000C9000000}"/>
    <cellStyle name="40% - Ênfase3 2 4" xfId="483" xr:uid="{00000000-0005-0000-0000-0000CA000000}"/>
    <cellStyle name="40% - Ênfase3 3" xfId="121" xr:uid="{00000000-0005-0000-0000-0000CB000000}"/>
    <cellStyle name="40% - Ênfase3 3 2" xfId="252" xr:uid="{00000000-0005-0000-0000-0000CC000000}"/>
    <cellStyle name="40% - Ênfase3 3 2 2" xfId="647" xr:uid="{00000000-0005-0000-0000-0000CD000000}"/>
    <cellStyle name="40% - Ênfase3 3 3" xfId="381" xr:uid="{00000000-0005-0000-0000-0000CE000000}"/>
    <cellStyle name="40% - Ênfase3 3 3 2" xfId="776" xr:uid="{00000000-0005-0000-0000-0000CF000000}"/>
    <cellStyle name="40% - Ênfase3 3 4" xfId="518" xr:uid="{00000000-0005-0000-0000-0000D0000000}"/>
    <cellStyle name="40% - Ênfase3 4" xfId="153" xr:uid="{00000000-0005-0000-0000-0000D1000000}"/>
    <cellStyle name="40% - Ênfase3 4 2" xfId="284" xr:uid="{00000000-0005-0000-0000-0000D2000000}"/>
    <cellStyle name="40% - Ênfase3 4 2 2" xfId="679" xr:uid="{00000000-0005-0000-0000-0000D3000000}"/>
    <cellStyle name="40% - Ênfase3 4 3" xfId="413" xr:uid="{00000000-0005-0000-0000-0000D4000000}"/>
    <cellStyle name="40% - Ênfase3 4 3 2" xfId="808" xr:uid="{00000000-0005-0000-0000-0000D5000000}"/>
    <cellStyle name="40% - Ênfase3 4 4" xfId="550" xr:uid="{00000000-0005-0000-0000-0000D6000000}"/>
    <cellStyle name="40% - Ênfase3 5" xfId="191" xr:uid="{00000000-0005-0000-0000-0000D7000000}"/>
    <cellStyle name="40% - Ênfase3 5 2" xfId="586" xr:uid="{00000000-0005-0000-0000-0000D8000000}"/>
    <cellStyle name="40% - Ênfase3 6" xfId="320" xr:uid="{00000000-0005-0000-0000-0000D9000000}"/>
    <cellStyle name="40% - Ênfase3 6 2" xfId="715" xr:uid="{00000000-0005-0000-0000-0000DA000000}"/>
    <cellStyle name="40% - Ênfase3 7" xfId="457" xr:uid="{00000000-0005-0000-0000-0000DB000000}"/>
    <cellStyle name="40% - Ênfase4" xfId="11" builtinId="43" customBuiltin="1"/>
    <cellStyle name="40% - Ênfase4 2" xfId="86" xr:uid="{00000000-0005-0000-0000-0000DC000000}"/>
    <cellStyle name="40% - Ênfase4 2 2" xfId="218" xr:uid="{00000000-0005-0000-0000-0000DD000000}"/>
    <cellStyle name="40% - Ênfase4 2 2 2" xfId="613" xr:uid="{00000000-0005-0000-0000-0000DE000000}"/>
    <cellStyle name="40% - Ênfase4 2 3" xfId="347" xr:uid="{00000000-0005-0000-0000-0000DF000000}"/>
    <cellStyle name="40% - Ênfase4 2 3 2" xfId="742" xr:uid="{00000000-0005-0000-0000-0000E0000000}"/>
    <cellStyle name="40% - Ênfase4 2 4" xfId="484" xr:uid="{00000000-0005-0000-0000-0000E1000000}"/>
    <cellStyle name="40% - Ênfase4 3" xfId="122" xr:uid="{00000000-0005-0000-0000-0000E2000000}"/>
    <cellStyle name="40% - Ênfase4 3 2" xfId="253" xr:uid="{00000000-0005-0000-0000-0000E3000000}"/>
    <cellStyle name="40% - Ênfase4 3 2 2" xfId="648" xr:uid="{00000000-0005-0000-0000-0000E4000000}"/>
    <cellStyle name="40% - Ênfase4 3 3" xfId="382" xr:uid="{00000000-0005-0000-0000-0000E5000000}"/>
    <cellStyle name="40% - Ênfase4 3 3 2" xfId="777" xr:uid="{00000000-0005-0000-0000-0000E6000000}"/>
    <cellStyle name="40% - Ênfase4 3 4" xfId="519" xr:uid="{00000000-0005-0000-0000-0000E7000000}"/>
    <cellStyle name="40% - Ênfase4 4" xfId="154" xr:uid="{00000000-0005-0000-0000-0000E8000000}"/>
    <cellStyle name="40% - Ênfase4 4 2" xfId="285" xr:uid="{00000000-0005-0000-0000-0000E9000000}"/>
    <cellStyle name="40% - Ênfase4 4 2 2" xfId="680" xr:uid="{00000000-0005-0000-0000-0000EA000000}"/>
    <cellStyle name="40% - Ênfase4 4 3" xfId="414" xr:uid="{00000000-0005-0000-0000-0000EB000000}"/>
    <cellStyle name="40% - Ênfase4 4 3 2" xfId="809" xr:uid="{00000000-0005-0000-0000-0000EC000000}"/>
    <cellStyle name="40% - Ênfase4 4 4" xfId="551" xr:uid="{00000000-0005-0000-0000-0000ED000000}"/>
    <cellStyle name="40% - Ênfase4 5" xfId="192" xr:uid="{00000000-0005-0000-0000-0000EE000000}"/>
    <cellStyle name="40% - Ênfase4 5 2" xfId="587" xr:uid="{00000000-0005-0000-0000-0000EF000000}"/>
    <cellStyle name="40% - Ênfase4 6" xfId="321" xr:uid="{00000000-0005-0000-0000-0000F0000000}"/>
    <cellStyle name="40% - Ênfase4 6 2" xfId="716" xr:uid="{00000000-0005-0000-0000-0000F1000000}"/>
    <cellStyle name="40% - Ênfase4 7" xfId="458" xr:uid="{00000000-0005-0000-0000-0000F2000000}"/>
    <cellStyle name="40% - Ênfase5" xfId="12" builtinId="47" customBuiltin="1"/>
    <cellStyle name="40% - Ênfase5 2" xfId="87" xr:uid="{00000000-0005-0000-0000-0000F3000000}"/>
    <cellStyle name="40% - Ênfase5 2 2" xfId="219" xr:uid="{00000000-0005-0000-0000-0000F4000000}"/>
    <cellStyle name="40% - Ênfase5 2 2 2" xfId="614" xr:uid="{00000000-0005-0000-0000-0000F5000000}"/>
    <cellStyle name="40% - Ênfase5 2 3" xfId="348" xr:uid="{00000000-0005-0000-0000-0000F6000000}"/>
    <cellStyle name="40% - Ênfase5 2 3 2" xfId="743" xr:uid="{00000000-0005-0000-0000-0000F7000000}"/>
    <cellStyle name="40% - Ênfase5 2 4" xfId="485" xr:uid="{00000000-0005-0000-0000-0000F8000000}"/>
    <cellStyle name="40% - Ênfase5 3" xfId="123" xr:uid="{00000000-0005-0000-0000-0000F9000000}"/>
    <cellStyle name="40% - Ênfase5 3 2" xfId="254" xr:uid="{00000000-0005-0000-0000-0000FA000000}"/>
    <cellStyle name="40% - Ênfase5 3 2 2" xfId="649" xr:uid="{00000000-0005-0000-0000-0000FB000000}"/>
    <cellStyle name="40% - Ênfase5 3 3" xfId="383" xr:uid="{00000000-0005-0000-0000-0000FC000000}"/>
    <cellStyle name="40% - Ênfase5 3 3 2" xfId="778" xr:uid="{00000000-0005-0000-0000-0000FD000000}"/>
    <cellStyle name="40% - Ênfase5 3 4" xfId="520" xr:uid="{00000000-0005-0000-0000-0000FE000000}"/>
    <cellStyle name="40% - Ênfase5 4" xfId="155" xr:uid="{00000000-0005-0000-0000-0000FF000000}"/>
    <cellStyle name="40% - Ênfase5 4 2" xfId="286" xr:uid="{00000000-0005-0000-0000-000000010000}"/>
    <cellStyle name="40% - Ênfase5 4 2 2" xfId="681" xr:uid="{00000000-0005-0000-0000-000001010000}"/>
    <cellStyle name="40% - Ênfase5 4 3" xfId="415" xr:uid="{00000000-0005-0000-0000-000002010000}"/>
    <cellStyle name="40% - Ênfase5 4 3 2" xfId="810" xr:uid="{00000000-0005-0000-0000-000003010000}"/>
    <cellStyle name="40% - Ênfase5 4 4" xfId="552" xr:uid="{00000000-0005-0000-0000-000004010000}"/>
    <cellStyle name="40% - Ênfase5 5" xfId="193" xr:uid="{00000000-0005-0000-0000-000005010000}"/>
    <cellStyle name="40% - Ênfase5 5 2" xfId="588" xr:uid="{00000000-0005-0000-0000-000006010000}"/>
    <cellStyle name="40% - Ênfase5 6" xfId="322" xr:uid="{00000000-0005-0000-0000-000007010000}"/>
    <cellStyle name="40% - Ênfase5 6 2" xfId="717" xr:uid="{00000000-0005-0000-0000-000008010000}"/>
    <cellStyle name="40% - Ênfase5 7" xfId="459" xr:uid="{00000000-0005-0000-0000-000009010000}"/>
    <cellStyle name="40% - Ênfase6" xfId="13" builtinId="51" customBuiltin="1"/>
    <cellStyle name="40% - Ênfase6 2" xfId="88" xr:uid="{00000000-0005-0000-0000-00000A010000}"/>
    <cellStyle name="40% - Ênfase6 2 2" xfId="220" xr:uid="{00000000-0005-0000-0000-00000B010000}"/>
    <cellStyle name="40% - Ênfase6 2 2 2" xfId="615" xr:uid="{00000000-0005-0000-0000-00000C010000}"/>
    <cellStyle name="40% - Ênfase6 2 3" xfId="349" xr:uid="{00000000-0005-0000-0000-00000D010000}"/>
    <cellStyle name="40% - Ênfase6 2 3 2" xfId="744" xr:uid="{00000000-0005-0000-0000-00000E010000}"/>
    <cellStyle name="40% - Ênfase6 2 4" xfId="486" xr:uid="{00000000-0005-0000-0000-00000F010000}"/>
    <cellStyle name="40% - Ênfase6 3" xfId="124" xr:uid="{00000000-0005-0000-0000-000010010000}"/>
    <cellStyle name="40% - Ênfase6 3 2" xfId="255" xr:uid="{00000000-0005-0000-0000-000011010000}"/>
    <cellStyle name="40% - Ênfase6 3 2 2" xfId="650" xr:uid="{00000000-0005-0000-0000-000012010000}"/>
    <cellStyle name="40% - Ênfase6 3 3" xfId="384" xr:uid="{00000000-0005-0000-0000-000013010000}"/>
    <cellStyle name="40% - Ênfase6 3 3 2" xfId="779" xr:uid="{00000000-0005-0000-0000-000014010000}"/>
    <cellStyle name="40% - Ênfase6 3 4" xfId="521" xr:uid="{00000000-0005-0000-0000-000015010000}"/>
    <cellStyle name="40% - Ênfase6 4" xfId="156" xr:uid="{00000000-0005-0000-0000-000016010000}"/>
    <cellStyle name="40% - Ênfase6 4 2" xfId="287" xr:uid="{00000000-0005-0000-0000-000017010000}"/>
    <cellStyle name="40% - Ênfase6 4 2 2" xfId="682" xr:uid="{00000000-0005-0000-0000-000018010000}"/>
    <cellStyle name="40% - Ênfase6 4 3" xfId="416" xr:uid="{00000000-0005-0000-0000-000019010000}"/>
    <cellStyle name="40% - Ênfase6 4 3 2" xfId="811" xr:uid="{00000000-0005-0000-0000-00001A010000}"/>
    <cellStyle name="40% - Ênfase6 4 4" xfId="553" xr:uid="{00000000-0005-0000-0000-00001B010000}"/>
    <cellStyle name="40% - Ênfase6 5" xfId="194" xr:uid="{00000000-0005-0000-0000-00001C010000}"/>
    <cellStyle name="40% - Ênfase6 5 2" xfId="589" xr:uid="{00000000-0005-0000-0000-00001D010000}"/>
    <cellStyle name="40% - Ênfase6 6" xfId="323" xr:uid="{00000000-0005-0000-0000-00001E010000}"/>
    <cellStyle name="40% - Ênfase6 6 2" xfId="718" xr:uid="{00000000-0005-0000-0000-00001F010000}"/>
    <cellStyle name="40% - Ênfase6 7" xfId="460" xr:uid="{00000000-0005-0000-0000-000020010000}"/>
    <cellStyle name="60% - Ênfase1" xfId="14" builtinId="32" customBuiltin="1"/>
    <cellStyle name="60% - Ênfase2" xfId="15" builtinId="36" customBuiltin="1"/>
    <cellStyle name="60% - Ênfase3" xfId="16" builtinId="40" customBuiltin="1"/>
    <cellStyle name="60% - Ênfase4" xfId="17" builtinId="44" customBuiltin="1"/>
    <cellStyle name="60% - Ênfase5" xfId="18" builtinId="48" customBuiltin="1"/>
    <cellStyle name="60% - Ênfase6" xfId="19" builtinId="52" customBuiltin="1"/>
    <cellStyle name="Bom" xfId="20" builtinId="26" customBuiltin="1"/>
    <cellStyle name="Cálculo" xfId="21" builtinId="22" customBuiltin="1"/>
    <cellStyle name="Célula de Verificação" xfId="22" builtinId="23" customBuiltin="1"/>
    <cellStyle name="Célula Vinculada" xfId="23" builtinId="24" customBuiltin="1"/>
    <cellStyle name="Ênfase1" xfId="24" builtinId="29" customBuiltin="1"/>
    <cellStyle name="Ênfase2" xfId="25" builtinId="33" customBuiltin="1"/>
    <cellStyle name="Ênfase3" xfId="26" builtinId="37" customBuiltin="1"/>
    <cellStyle name="Ênfase4" xfId="27" builtinId="41" customBuiltin="1"/>
    <cellStyle name="Ênfase5" xfId="28" builtinId="45" customBuiltin="1"/>
    <cellStyle name="Ênfase6" xfId="29" builtinId="49" customBuiltin="1"/>
    <cellStyle name="Entrada" xfId="30" builtinId="20" customBuiltin="1"/>
    <cellStyle name="Hiperlink 2" xfId="108" xr:uid="{00000000-0005-0000-0000-000035010000}"/>
    <cellStyle name="material" xfId="31" xr:uid="{00000000-0005-0000-0000-000036010000}"/>
    <cellStyle name="Moeda 16" xfId="157" xr:uid="{00000000-0005-0000-0000-000037010000}"/>
    <cellStyle name="Moeda 16 2" xfId="288" xr:uid="{00000000-0005-0000-0000-000038010000}"/>
    <cellStyle name="Moeda 16 2 2" xfId="683" xr:uid="{00000000-0005-0000-0000-000039010000}"/>
    <cellStyle name="Moeda 16 3" xfId="417" xr:uid="{00000000-0005-0000-0000-00003A010000}"/>
    <cellStyle name="Moeda 16 3 2" xfId="812" xr:uid="{00000000-0005-0000-0000-00003B010000}"/>
    <cellStyle name="Moeda 16 4" xfId="554" xr:uid="{00000000-0005-0000-0000-00003C010000}"/>
    <cellStyle name="Moeda 2" xfId="32" xr:uid="{00000000-0005-0000-0000-00003D010000}"/>
    <cellStyle name="Moeda 2 2" xfId="74" xr:uid="{00000000-0005-0000-0000-00003E010000}"/>
    <cellStyle name="Moeda 2 2 2" xfId="110" xr:uid="{00000000-0005-0000-0000-00003F010000}"/>
    <cellStyle name="Moeda 2 2 2 2" xfId="241" xr:uid="{00000000-0005-0000-0000-000040010000}"/>
    <cellStyle name="Moeda 2 2 2 2 2" xfId="636" xr:uid="{00000000-0005-0000-0000-000041010000}"/>
    <cellStyle name="Moeda 2 2 2 3" xfId="370" xr:uid="{00000000-0005-0000-0000-000042010000}"/>
    <cellStyle name="Moeda 2 2 2 3 2" xfId="765" xr:uid="{00000000-0005-0000-0000-000043010000}"/>
    <cellStyle name="Moeda 2 2 2 4" xfId="507" xr:uid="{00000000-0005-0000-0000-000044010000}"/>
    <cellStyle name="Moeda 2 2 3" xfId="136" xr:uid="{00000000-0005-0000-0000-000045010000}"/>
    <cellStyle name="Moeda 2 2 3 2" xfId="267" xr:uid="{00000000-0005-0000-0000-000046010000}"/>
    <cellStyle name="Moeda 2 2 3 2 2" xfId="662" xr:uid="{00000000-0005-0000-0000-000047010000}"/>
    <cellStyle name="Moeda 2 2 3 3" xfId="396" xr:uid="{00000000-0005-0000-0000-000048010000}"/>
    <cellStyle name="Moeda 2 2 3 3 2" xfId="791" xr:uid="{00000000-0005-0000-0000-000049010000}"/>
    <cellStyle name="Moeda 2 2 3 4" xfId="533" xr:uid="{00000000-0005-0000-0000-00004A010000}"/>
    <cellStyle name="Moeda 2 2 4" xfId="206" xr:uid="{00000000-0005-0000-0000-00004B010000}"/>
    <cellStyle name="Moeda 2 2 4 2" xfId="601" xr:uid="{00000000-0005-0000-0000-00004C010000}"/>
    <cellStyle name="Moeda 2 2 5" xfId="335" xr:uid="{00000000-0005-0000-0000-00004D010000}"/>
    <cellStyle name="Moeda 2 2 5 2" xfId="730" xr:uid="{00000000-0005-0000-0000-00004E010000}"/>
    <cellStyle name="Moeda 2 2 6" xfId="472" xr:uid="{00000000-0005-0000-0000-00004F010000}"/>
    <cellStyle name="Moeda 2 3" xfId="89" xr:uid="{00000000-0005-0000-0000-000050010000}"/>
    <cellStyle name="Moeda 2 3 2" xfId="221" xr:uid="{00000000-0005-0000-0000-000051010000}"/>
    <cellStyle name="Moeda 2 3 2 2" xfId="616" xr:uid="{00000000-0005-0000-0000-000052010000}"/>
    <cellStyle name="Moeda 2 3 3" xfId="350" xr:uid="{00000000-0005-0000-0000-000053010000}"/>
    <cellStyle name="Moeda 2 3 3 2" xfId="745" xr:uid="{00000000-0005-0000-0000-000054010000}"/>
    <cellStyle name="Moeda 2 3 4" xfId="487" xr:uid="{00000000-0005-0000-0000-000055010000}"/>
    <cellStyle name="Moeda 2 4" xfId="125" xr:uid="{00000000-0005-0000-0000-000056010000}"/>
    <cellStyle name="Moeda 2 4 2" xfId="256" xr:uid="{00000000-0005-0000-0000-000057010000}"/>
    <cellStyle name="Moeda 2 4 2 2" xfId="651" xr:uid="{00000000-0005-0000-0000-000058010000}"/>
    <cellStyle name="Moeda 2 4 3" xfId="385" xr:uid="{00000000-0005-0000-0000-000059010000}"/>
    <cellStyle name="Moeda 2 4 3 2" xfId="780" xr:uid="{00000000-0005-0000-0000-00005A010000}"/>
    <cellStyle name="Moeda 2 4 4" xfId="522" xr:uid="{00000000-0005-0000-0000-00005B010000}"/>
    <cellStyle name="Moeda 2 5" xfId="158" xr:uid="{00000000-0005-0000-0000-00005C010000}"/>
    <cellStyle name="Moeda 2 5 2" xfId="289" xr:uid="{00000000-0005-0000-0000-00005D010000}"/>
    <cellStyle name="Moeda 2 5 2 2" xfId="684" xr:uid="{00000000-0005-0000-0000-00005E010000}"/>
    <cellStyle name="Moeda 2 5 3" xfId="418" xr:uid="{00000000-0005-0000-0000-00005F010000}"/>
    <cellStyle name="Moeda 2 5 3 2" xfId="813" xr:uid="{00000000-0005-0000-0000-000060010000}"/>
    <cellStyle name="Moeda 2 5 4" xfId="555" xr:uid="{00000000-0005-0000-0000-000061010000}"/>
    <cellStyle name="Moeda 2 6" xfId="195" xr:uid="{00000000-0005-0000-0000-000062010000}"/>
    <cellStyle name="Moeda 2 6 2" xfId="590" xr:uid="{00000000-0005-0000-0000-000063010000}"/>
    <cellStyle name="Moeda 2 7" xfId="324" xr:uid="{00000000-0005-0000-0000-000064010000}"/>
    <cellStyle name="Moeda 2 7 2" xfId="719" xr:uid="{00000000-0005-0000-0000-000065010000}"/>
    <cellStyle name="Moeda 2 8" xfId="461" xr:uid="{00000000-0005-0000-0000-000066010000}"/>
    <cellStyle name="Normal" xfId="0" builtinId="0"/>
    <cellStyle name="Normal 10" xfId="33" xr:uid="{00000000-0005-0000-0000-000068010000}"/>
    <cellStyle name="Normal 11" xfId="180" xr:uid="{00000000-0005-0000-0000-000069010000}"/>
    <cellStyle name="Normal 11 2" xfId="309" xr:uid="{00000000-0005-0000-0000-00006A010000}"/>
    <cellStyle name="Normal 11 2 2" xfId="704" xr:uid="{00000000-0005-0000-0000-00006B010000}"/>
    <cellStyle name="Normal 11 3" xfId="438" xr:uid="{00000000-0005-0000-0000-00006C010000}"/>
    <cellStyle name="Normal 11 3 2" xfId="833" xr:uid="{00000000-0005-0000-0000-00006D010000}"/>
    <cellStyle name="Normal 11 4" xfId="575" xr:uid="{00000000-0005-0000-0000-00006E010000}"/>
    <cellStyle name="Normal 12" xfId="34" xr:uid="{00000000-0005-0000-0000-00006F010000}"/>
    <cellStyle name="Normal 12 2" xfId="35" xr:uid="{00000000-0005-0000-0000-000070010000}"/>
    <cellStyle name="Normal 13" xfId="181" xr:uid="{00000000-0005-0000-0000-000071010000}"/>
    <cellStyle name="Normal 13 2" xfId="310" xr:uid="{00000000-0005-0000-0000-000072010000}"/>
    <cellStyle name="Normal 13 2 2" xfId="705" xr:uid="{00000000-0005-0000-0000-000073010000}"/>
    <cellStyle name="Normal 13 3" xfId="439" xr:uid="{00000000-0005-0000-0000-000074010000}"/>
    <cellStyle name="Normal 13 3 2" xfId="834" xr:uid="{00000000-0005-0000-0000-000075010000}"/>
    <cellStyle name="Normal 13 4" xfId="576" xr:uid="{00000000-0005-0000-0000-000076010000}"/>
    <cellStyle name="Normal 14" xfId="182" xr:uid="{00000000-0005-0000-0000-000077010000}"/>
    <cellStyle name="Normal 14 2" xfId="311" xr:uid="{00000000-0005-0000-0000-000078010000}"/>
    <cellStyle name="Normal 14 2 2" xfId="706" xr:uid="{00000000-0005-0000-0000-000079010000}"/>
    <cellStyle name="Normal 14 3" xfId="440" xr:uid="{00000000-0005-0000-0000-00007A010000}"/>
    <cellStyle name="Normal 14 3 2" xfId="835" xr:uid="{00000000-0005-0000-0000-00007B010000}"/>
    <cellStyle name="Normal 14 4" xfId="577" xr:uid="{00000000-0005-0000-0000-00007C010000}"/>
    <cellStyle name="Normal 15" xfId="441" xr:uid="{00000000-0005-0000-0000-00007D010000}"/>
    <cellStyle name="Normal 15 2" xfId="836" xr:uid="{00000000-0005-0000-0000-00007E010000}"/>
    <cellStyle name="Normal 16" xfId="442" xr:uid="{00000000-0005-0000-0000-00007F010000}"/>
    <cellStyle name="Normal 16 2" xfId="837" xr:uid="{00000000-0005-0000-0000-000080010000}"/>
    <cellStyle name="Normal 17" xfId="445" xr:uid="{00000000-0005-0000-0000-000081010000}"/>
    <cellStyle name="Normal 17 2" xfId="840" xr:uid="{00000000-0005-0000-0000-000082010000}"/>
    <cellStyle name="Normal 18" xfId="446" xr:uid="{00000000-0005-0000-0000-000083010000}"/>
    <cellStyle name="Normal 18 2" xfId="841" xr:uid="{00000000-0005-0000-0000-000084010000}"/>
    <cellStyle name="Normal 183 2" xfId="36" xr:uid="{00000000-0005-0000-0000-000085010000}"/>
    <cellStyle name="Normal 183 2 10" xfId="462" xr:uid="{00000000-0005-0000-0000-000086010000}"/>
    <cellStyle name="Normal 183 2 2" xfId="72" xr:uid="{00000000-0005-0000-0000-000087010000}"/>
    <cellStyle name="Normal 183 2 2 2" xfId="107" xr:uid="{00000000-0005-0000-0000-000088010000}"/>
    <cellStyle name="Normal 183 2 2 2 2" xfId="239" xr:uid="{00000000-0005-0000-0000-000089010000}"/>
    <cellStyle name="Normal 183 2 2 2 2 2" xfId="634" xr:uid="{00000000-0005-0000-0000-00008A010000}"/>
    <cellStyle name="Normal 183 2 2 2 3" xfId="368" xr:uid="{00000000-0005-0000-0000-00008B010000}"/>
    <cellStyle name="Normal 183 2 2 2 3 2" xfId="763" xr:uid="{00000000-0005-0000-0000-00008C010000}"/>
    <cellStyle name="Normal 183 2 2 2 4" xfId="505" xr:uid="{00000000-0005-0000-0000-00008D010000}"/>
    <cellStyle name="Normal 183 2 2 3" xfId="134" xr:uid="{00000000-0005-0000-0000-00008E010000}"/>
    <cellStyle name="Normal 183 2 2 3 2" xfId="265" xr:uid="{00000000-0005-0000-0000-00008F010000}"/>
    <cellStyle name="Normal 183 2 2 3 2 2" xfId="660" xr:uid="{00000000-0005-0000-0000-000090010000}"/>
    <cellStyle name="Normal 183 2 2 3 3" xfId="394" xr:uid="{00000000-0005-0000-0000-000091010000}"/>
    <cellStyle name="Normal 183 2 2 3 3 2" xfId="789" xr:uid="{00000000-0005-0000-0000-000092010000}"/>
    <cellStyle name="Normal 183 2 2 3 4" xfId="531" xr:uid="{00000000-0005-0000-0000-000093010000}"/>
    <cellStyle name="Normal 183 2 2 4" xfId="204" xr:uid="{00000000-0005-0000-0000-000094010000}"/>
    <cellStyle name="Normal 183 2 2 4 2" xfId="599" xr:uid="{00000000-0005-0000-0000-000095010000}"/>
    <cellStyle name="Normal 183 2 2 5" xfId="333" xr:uid="{00000000-0005-0000-0000-000096010000}"/>
    <cellStyle name="Normal 183 2 2 5 2" xfId="728" xr:uid="{00000000-0005-0000-0000-000097010000}"/>
    <cellStyle name="Normal 183 2 2 6" xfId="444" xr:uid="{00000000-0005-0000-0000-000098010000}"/>
    <cellStyle name="Normal 183 2 2 6 2" xfId="839" xr:uid="{00000000-0005-0000-0000-000099010000}"/>
    <cellStyle name="Normal 183 2 2 7" xfId="470" xr:uid="{00000000-0005-0000-0000-00009A010000}"/>
    <cellStyle name="Normal 183 2 3" xfId="76" xr:uid="{00000000-0005-0000-0000-00009B010000}"/>
    <cellStyle name="Normal 183 2 3 2" xfId="112" xr:uid="{00000000-0005-0000-0000-00009C010000}"/>
    <cellStyle name="Normal 183 2 3 2 2" xfId="243" xr:uid="{00000000-0005-0000-0000-00009D010000}"/>
    <cellStyle name="Normal 183 2 3 2 2 2" xfId="638" xr:uid="{00000000-0005-0000-0000-00009E010000}"/>
    <cellStyle name="Normal 183 2 3 2 3" xfId="372" xr:uid="{00000000-0005-0000-0000-00009F010000}"/>
    <cellStyle name="Normal 183 2 3 2 3 2" xfId="767" xr:uid="{00000000-0005-0000-0000-0000A0010000}"/>
    <cellStyle name="Normal 183 2 3 2 4" xfId="509" xr:uid="{00000000-0005-0000-0000-0000A1010000}"/>
    <cellStyle name="Normal 183 2 3 3" xfId="138" xr:uid="{00000000-0005-0000-0000-0000A2010000}"/>
    <cellStyle name="Normal 183 2 3 3 2" xfId="269" xr:uid="{00000000-0005-0000-0000-0000A3010000}"/>
    <cellStyle name="Normal 183 2 3 3 2 2" xfId="664" xr:uid="{00000000-0005-0000-0000-0000A4010000}"/>
    <cellStyle name="Normal 183 2 3 3 3" xfId="398" xr:uid="{00000000-0005-0000-0000-0000A5010000}"/>
    <cellStyle name="Normal 183 2 3 3 3 2" xfId="793" xr:uid="{00000000-0005-0000-0000-0000A6010000}"/>
    <cellStyle name="Normal 183 2 3 3 4" xfId="535" xr:uid="{00000000-0005-0000-0000-0000A7010000}"/>
    <cellStyle name="Normal 183 2 3 4" xfId="208" xr:uid="{00000000-0005-0000-0000-0000A8010000}"/>
    <cellStyle name="Normal 183 2 3 4 2" xfId="603" xr:uid="{00000000-0005-0000-0000-0000A9010000}"/>
    <cellStyle name="Normal 183 2 3 5" xfId="337" xr:uid="{00000000-0005-0000-0000-0000AA010000}"/>
    <cellStyle name="Normal 183 2 3 5 2" xfId="732" xr:uid="{00000000-0005-0000-0000-0000AB010000}"/>
    <cellStyle name="Normal 183 2 3 6" xfId="474" xr:uid="{00000000-0005-0000-0000-0000AC010000}"/>
    <cellStyle name="Normal 183 2 4" xfId="90" xr:uid="{00000000-0005-0000-0000-0000AD010000}"/>
    <cellStyle name="Normal 183 2 4 2" xfId="222" xr:uid="{00000000-0005-0000-0000-0000AE010000}"/>
    <cellStyle name="Normal 183 2 4 2 2" xfId="617" xr:uid="{00000000-0005-0000-0000-0000AF010000}"/>
    <cellStyle name="Normal 183 2 4 3" xfId="351" xr:uid="{00000000-0005-0000-0000-0000B0010000}"/>
    <cellStyle name="Normal 183 2 4 3 2" xfId="746" xr:uid="{00000000-0005-0000-0000-0000B1010000}"/>
    <cellStyle name="Normal 183 2 4 4" xfId="488" xr:uid="{00000000-0005-0000-0000-0000B2010000}"/>
    <cellStyle name="Normal 183 2 5" xfId="126" xr:uid="{00000000-0005-0000-0000-0000B3010000}"/>
    <cellStyle name="Normal 183 2 5 2" xfId="257" xr:uid="{00000000-0005-0000-0000-0000B4010000}"/>
    <cellStyle name="Normal 183 2 5 2 2" xfId="652" xr:uid="{00000000-0005-0000-0000-0000B5010000}"/>
    <cellStyle name="Normal 183 2 5 3" xfId="386" xr:uid="{00000000-0005-0000-0000-0000B6010000}"/>
    <cellStyle name="Normal 183 2 5 3 2" xfId="781" xr:uid="{00000000-0005-0000-0000-0000B7010000}"/>
    <cellStyle name="Normal 183 2 5 4" xfId="443" xr:uid="{00000000-0005-0000-0000-0000B8010000}"/>
    <cellStyle name="Normal 183 2 5 4 2" xfId="838" xr:uid="{00000000-0005-0000-0000-0000B9010000}"/>
    <cellStyle name="Normal 183 2 5 5" xfId="523" xr:uid="{00000000-0005-0000-0000-0000BA010000}"/>
    <cellStyle name="Normal 183 2 6" xfId="142" xr:uid="{00000000-0005-0000-0000-0000BB010000}"/>
    <cellStyle name="Normal 183 2 6 2" xfId="178" xr:uid="{00000000-0005-0000-0000-0000BC010000}"/>
    <cellStyle name="Normal 183 2 6 2 2" xfId="307" xr:uid="{00000000-0005-0000-0000-0000BD010000}"/>
    <cellStyle name="Normal 183 2 6 2 2 2" xfId="702" xr:uid="{00000000-0005-0000-0000-0000BE010000}"/>
    <cellStyle name="Normal 183 2 6 2 3" xfId="436" xr:uid="{00000000-0005-0000-0000-0000BF010000}"/>
    <cellStyle name="Normal 183 2 6 2 3 2" xfId="831" xr:uid="{00000000-0005-0000-0000-0000C0010000}"/>
    <cellStyle name="Normal 183 2 6 2 4" xfId="573" xr:uid="{00000000-0005-0000-0000-0000C1010000}"/>
    <cellStyle name="Normal 183 2 6 3" xfId="273" xr:uid="{00000000-0005-0000-0000-0000C2010000}"/>
    <cellStyle name="Normal 183 2 6 3 2" xfId="668" xr:uid="{00000000-0005-0000-0000-0000C3010000}"/>
    <cellStyle name="Normal 183 2 6 4" xfId="402" xr:uid="{00000000-0005-0000-0000-0000C4010000}"/>
    <cellStyle name="Normal 183 2 6 4 2" xfId="797" xr:uid="{00000000-0005-0000-0000-0000C5010000}"/>
    <cellStyle name="Normal 183 2 6 5" xfId="539" xr:uid="{00000000-0005-0000-0000-0000C6010000}"/>
    <cellStyle name="Normal 183 2 7" xfId="159" xr:uid="{00000000-0005-0000-0000-0000C7010000}"/>
    <cellStyle name="Normal 183 2 7 2" xfId="290" xr:uid="{00000000-0005-0000-0000-0000C8010000}"/>
    <cellStyle name="Normal 183 2 7 2 2" xfId="685" xr:uid="{00000000-0005-0000-0000-0000C9010000}"/>
    <cellStyle name="Normal 183 2 7 3" xfId="419" xr:uid="{00000000-0005-0000-0000-0000CA010000}"/>
    <cellStyle name="Normal 183 2 7 3 2" xfId="814" xr:uid="{00000000-0005-0000-0000-0000CB010000}"/>
    <cellStyle name="Normal 183 2 7 4" xfId="556" xr:uid="{00000000-0005-0000-0000-0000CC010000}"/>
    <cellStyle name="Normal 183 2 8" xfId="196" xr:uid="{00000000-0005-0000-0000-0000CD010000}"/>
    <cellStyle name="Normal 183 2 8 2" xfId="591" xr:uid="{00000000-0005-0000-0000-0000CE010000}"/>
    <cellStyle name="Normal 183 2 9" xfId="325" xr:uid="{00000000-0005-0000-0000-0000CF010000}"/>
    <cellStyle name="Normal 183 2 9 2" xfId="720" xr:uid="{00000000-0005-0000-0000-0000D0010000}"/>
    <cellStyle name="Normal 19" xfId="447" xr:uid="{00000000-0005-0000-0000-0000D1010000}"/>
    <cellStyle name="Normal 19 2" xfId="842" xr:uid="{00000000-0005-0000-0000-0000D2010000}"/>
    <cellStyle name="Normal 2" xfId="37" xr:uid="{00000000-0005-0000-0000-0000D3010000}"/>
    <cellStyle name="Normal 2 10" xfId="38" xr:uid="{00000000-0005-0000-0000-0000D4010000}"/>
    <cellStyle name="Normal 2 2" xfId="91" xr:uid="{00000000-0005-0000-0000-0000D5010000}"/>
    <cellStyle name="Normal 2 2 2" xfId="223" xr:uid="{00000000-0005-0000-0000-0000D6010000}"/>
    <cellStyle name="Normal 2 2 2 2" xfId="618" xr:uid="{00000000-0005-0000-0000-0000D7010000}"/>
    <cellStyle name="Normal 2 2 3" xfId="352" xr:uid="{00000000-0005-0000-0000-0000D8010000}"/>
    <cellStyle name="Normal 2 2 3 2" xfId="747" xr:uid="{00000000-0005-0000-0000-0000D9010000}"/>
    <cellStyle name="Normal 2 2 4" xfId="489" xr:uid="{00000000-0005-0000-0000-0000DA010000}"/>
    <cellStyle name="Normal 2 3" xfId="127" xr:uid="{00000000-0005-0000-0000-0000DB010000}"/>
    <cellStyle name="Normal 2 3 2" xfId="258" xr:uid="{00000000-0005-0000-0000-0000DC010000}"/>
    <cellStyle name="Normal 2 3 2 2" xfId="653" xr:uid="{00000000-0005-0000-0000-0000DD010000}"/>
    <cellStyle name="Normal 2 3 3" xfId="387" xr:uid="{00000000-0005-0000-0000-0000DE010000}"/>
    <cellStyle name="Normal 2 3 3 2" xfId="782" xr:uid="{00000000-0005-0000-0000-0000DF010000}"/>
    <cellStyle name="Normal 2 3 4" xfId="524" xr:uid="{00000000-0005-0000-0000-0000E0010000}"/>
    <cellStyle name="Normal 2 4" xfId="160" xr:uid="{00000000-0005-0000-0000-0000E1010000}"/>
    <cellStyle name="Normal 2 4 2" xfId="291" xr:uid="{00000000-0005-0000-0000-0000E2010000}"/>
    <cellStyle name="Normal 2 4 2 2" xfId="686" xr:uid="{00000000-0005-0000-0000-0000E3010000}"/>
    <cellStyle name="Normal 2 4 3" xfId="420" xr:uid="{00000000-0005-0000-0000-0000E4010000}"/>
    <cellStyle name="Normal 2 4 3 2" xfId="815" xr:uid="{00000000-0005-0000-0000-0000E5010000}"/>
    <cellStyle name="Normal 2 4 4" xfId="557" xr:uid="{00000000-0005-0000-0000-0000E6010000}"/>
    <cellStyle name="Normal 2 5" xfId="197" xr:uid="{00000000-0005-0000-0000-0000E7010000}"/>
    <cellStyle name="Normal 2 5 2" xfId="592" xr:uid="{00000000-0005-0000-0000-0000E8010000}"/>
    <cellStyle name="Normal 2 6" xfId="326" xr:uid="{00000000-0005-0000-0000-0000E9010000}"/>
    <cellStyle name="Normal 2 6 2" xfId="721" xr:uid="{00000000-0005-0000-0000-0000EA010000}"/>
    <cellStyle name="Normal 2 7" xfId="463" xr:uid="{00000000-0005-0000-0000-0000EB010000}"/>
    <cellStyle name="Normal 20" xfId="448" xr:uid="{00000000-0005-0000-0000-0000EC010000}"/>
    <cellStyle name="Normal 20 2" xfId="843" xr:uid="{00000000-0005-0000-0000-0000ED010000}"/>
    <cellStyle name="Normal 21" xfId="844" xr:uid="{00000000-0005-0000-0000-0000EE010000}"/>
    <cellStyle name="Normal 22" xfId="845" xr:uid="{00000000-0005-0000-0000-0000EF010000}"/>
    <cellStyle name="Normal 23" xfId="846" xr:uid="{00000000-0005-0000-0000-0000F0010000}"/>
    <cellStyle name="Normal 24" xfId="847" xr:uid="{00000000-0005-0000-0000-0000F1010000}"/>
    <cellStyle name="Normal 25" xfId="848" xr:uid="{00000000-0005-0000-0000-0000F2010000}"/>
    <cellStyle name="Normal 26" xfId="849" xr:uid="{00000000-0005-0000-0000-0000F3010000}"/>
    <cellStyle name="Normal 3" xfId="39" xr:uid="{00000000-0005-0000-0000-0000F4010000}"/>
    <cellStyle name="Normal 3 2" xfId="40" xr:uid="{00000000-0005-0000-0000-0000F5010000}"/>
    <cellStyle name="Normal 3 3" xfId="41" xr:uid="{00000000-0005-0000-0000-0000F6010000}"/>
    <cellStyle name="Normal 37" xfId="42" xr:uid="{00000000-0005-0000-0000-0000F7010000}"/>
    <cellStyle name="Normal 4" xfId="43" xr:uid="{00000000-0005-0000-0000-0000F8010000}"/>
    <cellStyle name="Normal 5" xfId="139" xr:uid="{00000000-0005-0000-0000-0000F9010000}"/>
    <cellStyle name="Normal 5 2" xfId="161" xr:uid="{00000000-0005-0000-0000-0000FA010000}"/>
    <cellStyle name="Normal 5 2 2" xfId="292" xr:uid="{00000000-0005-0000-0000-0000FB010000}"/>
    <cellStyle name="Normal 5 2 2 2" xfId="687" xr:uid="{00000000-0005-0000-0000-0000FC010000}"/>
    <cellStyle name="Normal 5 2 3" xfId="421" xr:uid="{00000000-0005-0000-0000-0000FD010000}"/>
    <cellStyle name="Normal 5 2 3 2" xfId="816" xr:uid="{00000000-0005-0000-0000-0000FE010000}"/>
    <cellStyle name="Normal 5 2 4" xfId="558" xr:uid="{00000000-0005-0000-0000-0000FF010000}"/>
    <cellStyle name="Normal 5 3" xfId="270" xr:uid="{00000000-0005-0000-0000-000000020000}"/>
    <cellStyle name="Normal 5 3 2" xfId="665" xr:uid="{00000000-0005-0000-0000-000001020000}"/>
    <cellStyle name="Normal 5 4" xfId="399" xr:uid="{00000000-0005-0000-0000-000002020000}"/>
    <cellStyle name="Normal 5 4 2" xfId="794" xr:uid="{00000000-0005-0000-0000-000003020000}"/>
    <cellStyle name="Normal 5 5" xfId="536" xr:uid="{00000000-0005-0000-0000-000004020000}"/>
    <cellStyle name="Normal 51" xfId="44" xr:uid="{00000000-0005-0000-0000-000005020000}"/>
    <cellStyle name="Normal 6" xfId="140" xr:uid="{00000000-0005-0000-0000-000006020000}"/>
    <cellStyle name="Normal 6 2" xfId="162" xr:uid="{00000000-0005-0000-0000-000007020000}"/>
    <cellStyle name="Normal 6 2 2" xfId="293" xr:uid="{00000000-0005-0000-0000-000008020000}"/>
    <cellStyle name="Normal 6 2 2 2" xfId="688" xr:uid="{00000000-0005-0000-0000-000009020000}"/>
    <cellStyle name="Normal 6 2 3" xfId="422" xr:uid="{00000000-0005-0000-0000-00000A020000}"/>
    <cellStyle name="Normal 6 2 3 2" xfId="817" xr:uid="{00000000-0005-0000-0000-00000B020000}"/>
    <cellStyle name="Normal 6 2 4" xfId="559" xr:uid="{00000000-0005-0000-0000-00000C020000}"/>
    <cellStyle name="Normal 6 3" xfId="271" xr:uid="{00000000-0005-0000-0000-00000D020000}"/>
    <cellStyle name="Normal 6 3 2" xfId="666" xr:uid="{00000000-0005-0000-0000-00000E020000}"/>
    <cellStyle name="Normal 6 4" xfId="400" xr:uid="{00000000-0005-0000-0000-00000F020000}"/>
    <cellStyle name="Normal 6 4 2" xfId="795" xr:uid="{00000000-0005-0000-0000-000010020000}"/>
    <cellStyle name="Normal 6 5" xfId="537" xr:uid="{00000000-0005-0000-0000-000011020000}"/>
    <cellStyle name="Normal 7" xfId="141" xr:uid="{00000000-0005-0000-0000-000012020000}"/>
    <cellStyle name="Normal 7 2" xfId="163" xr:uid="{00000000-0005-0000-0000-000013020000}"/>
    <cellStyle name="Normal 7 2 2" xfId="294" xr:uid="{00000000-0005-0000-0000-000014020000}"/>
    <cellStyle name="Normal 7 2 2 2" xfId="689" xr:uid="{00000000-0005-0000-0000-000015020000}"/>
    <cellStyle name="Normal 7 2 3" xfId="423" xr:uid="{00000000-0005-0000-0000-000016020000}"/>
    <cellStyle name="Normal 7 2 3 2" xfId="818" xr:uid="{00000000-0005-0000-0000-000017020000}"/>
    <cellStyle name="Normal 7 2 4" xfId="560" xr:uid="{00000000-0005-0000-0000-000018020000}"/>
    <cellStyle name="Normal 7 3" xfId="272" xr:uid="{00000000-0005-0000-0000-000019020000}"/>
    <cellStyle name="Normal 7 3 2" xfId="667" xr:uid="{00000000-0005-0000-0000-00001A020000}"/>
    <cellStyle name="Normal 7 4" xfId="401" xr:uid="{00000000-0005-0000-0000-00001B020000}"/>
    <cellStyle name="Normal 7 4 2" xfId="796" xr:uid="{00000000-0005-0000-0000-00001C020000}"/>
    <cellStyle name="Normal 7 5" xfId="538" xr:uid="{00000000-0005-0000-0000-00001D020000}"/>
    <cellStyle name="Normal 73" xfId="45" xr:uid="{00000000-0005-0000-0000-00001E020000}"/>
    <cellStyle name="Normal 8" xfId="46" xr:uid="{00000000-0005-0000-0000-00001F020000}"/>
    <cellStyle name="Normal 8 2" xfId="92" xr:uid="{00000000-0005-0000-0000-000020020000}"/>
    <cellStyle name="Normal 8 2 2" xfId="224" xr:uid="{00000000-0005-0000-0000-000021020000}"/>
    <cellStyle name="Normal 8 2 2 2" xfId="619" xr:uid="{00000000-0005-0000-0000-000022020000}"/>
    <cellStyle name="Normal 8 2 3" xfId="353" xr:uid="{00000000-0005-0000-0000-000023020000}"/>
    <cellStyle name="Normal 8 2 3 2" xfId="748" xr:uid="{00000000-0005-0000-0000-000024020000}"/>
    <cellStyle name="Normal 8 2 4" xfId="490" xr:uid="{00000000-0005-0000-0000-000025020000}"/>
    <cellStyle name="Normal 8 3" xfId="128" xr:uid="{00000000-0005-0000-0000-000026020000}"/>
    <cellStyle name="Normal 8 3 2" xfId="259" xr:uid="{00000000-0005-0000-0000-000027020000}"/>
    <cellStyle name="Normal 8 3 2 2" xfId="654" xr:uid="{00000000-0005-0000-0000-000028020000}"/>
    <cellStyle name="Normal 8 3 3" xfId="388" xr:uid="{00000000-0005-0000-0000-000029020000}"/>
    <cellStyle name="Normal 8 3 3 2" xfId="783" xr:uid="{00000000-0005-0000-0000-00002A020000}"/>
    <cellStyle name="Normal 8 3 4" xfId="525" xr:uid="{00000000-0005-0000-0000-00002B020000}"/>
    <cellStyle name="Normal 8 4" xfId="164" xr:uid="{00000000-0005-0000-0000-00002C020000}"/>
    <cellStyle name="Normal 8 4 2" xfId="295" xr:uid="{00000000-0005-0000-0000-00002D020000}"/>
    <cellStyle name="Normal 8 4 2 2" xfId="690" xr:uid="{00000000-0005-0000-0000-00002E020000}"/>
    <cellStyle name="Normal 8 4 3" xfId="424" xr:uid="{00000000-0005-0000-0000-00002F020000}"/>
    <cellStyle name="Normal 8 4 3 2" xfId="819" xr:uid="{00000000-0005-0000-0000-000030020000}"/>
    <cellStyle name="Normal 8 4 4" xfId="561" xr:uid="{00000000-0005-0000-0000-000031020000}"/>
    <cellStyle name="Normal 8 5" xfId="198" xr:uid="{00000000-0005-0000-0000-000032020000}"/>
    <cellStyle name="Normal 8 5 2" xfId="593" xr:uid="{00000000-0005-0000-0000-000033020000}"/>
    <cellStyle name="Normal 8 6" xfId="327" xr:uid="{00000000-0005-0000-0000-000034020000}"/>
    <cellStyle name="Normal 8 6 2" xfId="722" xr:uid="{00000000-0005-0000-0000-000035020000}"/>
    <cellStyle name="Normal 8 7" xfId="464" xr:uid="{00000000-0005-0000-0000-000036020000}"/>
    <cellStyle name="Normal 9" xfId="165" xr:uid="{00000000-0005-0000-0000-000037020000}"/>
    <cellStyle name="Normal 9 2" xfId="296" xr:uid="{00000000-0005-0000-0000-000038020000}"/>
    <cellStyle name="Normal 9 2 2" xfId="691" xr:uid="{00000000-0005-0000-0000-000039020000}"/>
    <cellStyle name="Normal 9 3" xfId="425" xr:uid="{00000000-0005-0000-0000-00003A020000}"/>
    <cellStyle name="Normal 9 3 2" xfId="820" xr:uid="{00000000-0005-0000-0000-00003B020000}"/>
    <cellStyle name="Normal 9 4" xfId="562" xr:uid="{00000000-0005-0000-0000-00003C020000}"/>
    <cellStyle name="Nota 2" xfId="47" xr:uid="{00000000-0005-0000-0000-00003D020000}"/>
    <cellStyle name="Nota 2 2" xfId="93" xr:uid="{00000000-0005-0000-0000-00003E020000}"/>
    <cellStyle name="Nota 2 2 2" xfId="225" xr:uid="{00000000-0005-0000-0000-00003F020000}"/>
    <cellStyle name="Nota 2 2 2 2" xfId="620" xr:uid="{00000000-0005-0000-0000-000040020000}"/>
    <cellStyle name="Nota 2 2 3" xfId="354" xr:uid="{00000000-0005-0000-0000-000041020000}"/>
    <cellStyle name="Nota 2 2 3 2" xfId="749" xr:uid="{00000000-0005-0000-0000-000042020000}"/>
    <cellStyle name="Nota 2 2 4" xfId="491" xr:uid="{00000000-0005-0000-0000-000043020000}"/>
    <cellStyle name="Nota 2 3" xfId="129" xr:uid="{00000000-0005-0000-0000-000044020000}"/>
    <cellStyle name="Nota 2 3 2" xfId="260" xr:uid="{00000000-0005-0000-0000-000045020000}"/>
    <cellStyle name="Nota 2 3 2 2" xfId="655" xr:uid="{00000000-0005-0000-0000-000046020000}"/>
    <cellStyle name="Nota 2 3 3" xfId="389" xr:uid="{00000000-0005-0000-0000-000047020000}"/>
    <cellStyle name="Nota 2 3 3 2" xfId="784" xr:uid="{00000000-0005-0000-0000-000048020000}"/>
    <cellStyle name="Nota 2 3 4" xfId="526" xr:uid="{00000000-0005-0000-0000-000049020000}"/>
    <cellStyle name="Nota 2 4" xfId="166" xr:uid="{00000000-0005-0000-0000-00004A020000}"/>
    <cellStyle name="Nota 2 4 2" xfId="297" xr:uid="{00000000-0005-0000-0000-00004B020000}"/>
    <cellStyle name="Nota 2 4 2 2" xfId="692" xr:uid="{00000000-0005-0000-0000-00004C020000}"/>
    <cellStyle name="Nota 2 4 3" xfId="426" xr:uid="{00000000-0005-0000-0000-00004D020000}"/>
    <cellStyle name="Nota 2 4 3 2" xfId="821" xr:uid="{00000000-0005-0000-0000-00004E020000}"/>
    <cellStyle name="Nota 2 4 4" xfId="563" xr:uid="{00000000-0005-0000-0000-00004F020000}"/>
    <cellStyle name="Nota 2 5" xfId="199" xr:uid="{00000000-0005-0000-0000-000050020000}"/>
    <cellStyle name="Nota 2 5 2" xfId="594" xr:uid="{00000000-0005-0000-0000-000051020000}"/>
    <cellStyle name="Nota 2 6" xfId="328" xr:uid="{00000000-0005-0000-0000-000052020000}"/>
    <cellStyle name="Nota 2 6 2" xfId="723" xr:uid="{00000000-0005-0000-0000-000053020000}"/>
    <cellStyle name="Nota 2 7" xfId="465" xr:uid="{00000000-0005-0000-0000-000054020000}"/>
    <cellStyle name="Porcentagem" xfId="48" builtinId="5"/>
    <cellStyle name="Porcentagem 2" xfId="49" xr:uid="{00000000-0005-0000-0000-000056020000}"/>
    <cellStyle name="Porcentagem 3" xfId="50" xr:uid="{00000000-0005-0000-0000-000057020000}"/>
    <cellStyle name="Porcentagem 3 2" xfId="75" xr:uid="{00000000-0005-0000-0000-000058020000}"/>
    <cellStyle name="Porcentagem 3 2 2" xfId="111" xr:uid="{00000000-0005-0000-0000-000059020000}"/>
    <cellStyle name="Porcentagem 3 2 2 2" xfId="242" xr:uid="{00000000-0005-0000-0000-00005A020000}"/>
    <cellStyle name="Porcentagem 3 2 2 2 2" xfId="637" xr:uid="{00000000-0005-0000-0000-00005B020000}"/>
    <cellStyle name="Porcentagem 3 2 2 3" xfId="371" xr:uid="{00000000-0005-0000-0000-00005C020000}"/>
    <cellStyle name="Porcentagem 3 2 2 3 2" xfId="766" xr:uid="{00000000-0005-0000-0000-00005D020000}"/>
    <cellStyle name="Porcentagem 3 2 2 4" xfId="508" xr:uid="{00000000-0005-0000-0000-00005E020000}"/>
    <cellStyle name="Porcentagem 3 2 3" xfId="137" xr:uid="{00000000-0005-0000-0000-00005F020000}"/>
    <cellStyle name="Porcentagem 3 2 3 2" xfId="268" xr:uid="{00000000-0005-0000-0000-000060020000}"/>
    <cellStyle name="Porcentagem 3 2 3 2 2" xfId="663" xr:uid="{00000000-0005-0000-0000-000061020000}"/>
    <cellStyle name="Porcentagem 3 2 3 3" xfId="397" xr:uid="{00000000-0005-0000-0000-000062020000}"/>
    <cellStyle name="Porcentagem 3 2 3 3 2" xfId="792" xr:uid="{00000000-0005-0000-0000-000063020000}"/>
    <cellStyle name="Porcentagem 3 2 3 4" xfId="534" xr:uid="{00000000-0005-0000-0000-000064020000}"/>
    <cellStyle name="Porcentagem 3 2 4" xfId="207" xr:uid="{00000000-0005-0000-0000-000065020000}"/>
    <cellStyle name="Porcentagem 3 2 4 2" xfId="602" xr:uid="{00000000-0005-0000-0000-000066020000}"/>
    <cellStyle name="Porcentagem 3 2 5" xfId="336" xr:uid="{00000000-0005-0000-0000-000067020000}"/>
    <cellStyle name="Porcentagem 3 2 5 2" xfId="731" xr:uid="{00000000-0005-0000-0000-000068020000}"/>
    <cellStyle name="Porcentagem 3 2 6" xfId="473" xr:uid="{00000000-0005-0000-0000-000069020000}"/>
    <cellStyle name="Porcentagem 3 3" xfId="94" xr:uid="{00000000-0005-0000-0000-00006A020000}"/>
    <cellStyle name="Porcentagem 3 3 2" xfId="226" xr:uid="{00000000-0005-0000-0000-00006B020000}"/>
    <cellStyle name="Porcentagem 3 3 2 2" xfId="621" xr:uid="{00000000-0005-0000-0000-00006C020000}"/>
    <cellStyle name="Porcentagem 3 3 3" xfId="355" xr:uid="{00000000-0005-0000-0000-00006D020000}"/>
    <cellStyle name="Porcentagem 3 3 3 2" xfId="750" xr:uid="{00000000-0005-0000-0000-00006E020000}"/>
    <cellStyle name="Porcentagem 3 3 4" xfId="492" xr:uid="{00000000-0005-0000-0000-00006F020000}"/>
    <cellStyle name="Porcentagem 3 4" xfId="130" xr:uid="{00000000-0005-0000-0000-000070020000}"/>
    <cellStyle name="Porcentagem 3 4 2" xfId="261" xr:uid="{00000000-0005-0000-0000-000071020000}"/>
    <cellStyle name="Porcentagem 3 4 2 2" xfId="656" xr:uid="{00000000-0005-0000-0000-000072020000}"/>
    <cellStyle name="Porcentagem 3 4 3" xfId="390" xr:uid="{00000000-0005-0000-0000-000073020000}"/>
    <cellStyle name="Porcentagem 3 4 3 2" xfId="785" xr:uid="{00000000-0005-0000-0000-000074020000}"/>
    <cellStyle name="Porcentagem 3 4 4" xfId="527" xr:uid="{00000000-0005-0000-0000-000075020000}"/>
    <cellStyle name="Porcentagem 3 5" xfId="167" xr:uid="{00000000-0005-0000-0000-000076020000}"/>
    <cellStyle name="Porcentagem 3 5 2" xfId="298" xr:uid="{00000000-0005-0000-0000-000077020000}"/>
    <cellStyle name="Porcentagem 3 5 2 2" xfId="693" xr:uid="{00000000-0005-0000-0000-000078020000}"/>
    <cellStyle name="Porcentagem 3 5 3" xfId="427" xr:uid="{00000000-0005-0000-0000-000079020000}"/>
    <cellStyle name="Porcentagem 3 5 3 2" xfId="822" xr:uid="{00000000-0005-0000-0000-00007A020000}"/>
    <cellStyle name="Porcentagem 3 5 4" xfId="564" xr:uid="{00000000-0005-0000-0000-00007B020000}"/>
    <cellStyle name="Porcentagem 3 6" xfId="200" xr:uid="{00000000-0005-0000-0000-00007C020000}"/>
    <cellStyle name="Porcentagem 3 6 2" xfId="595" xr:uid="{00000000-0005-0000-0000-00007D020000}"/>
    <cellStyle name="Porcentagem 3 7" xfId="329" xr:uid="{00000000-0005-0000-0000-00007E020000}"/>
    <cellStyle name="Porcentagem 3 7 2" xfId="724" xr:uid="{00000000-0005-0000-0000-00007F020000}"/>
    <cellStyle name="Porcentagem 3 8" xfId="466" xr:uid="{00000000-0005-0000-0000-000080020000}"/>
    <cellStyle name="Porcentagem 4" xfId="143" xr:uid="{00000000-0005-0000-0000-000081020000}"/>
    <cellStyle name="Porcentagem 4 2" xfId="168" xr:uid="{00000000-0005-0000-0000-000082020000}"/>
    <cellStyle name="Porcentagem 4 3" xfId="274" xr:uid="{00000000-0005-0000-0000-000083020000}"/>
    <cellStyle name="Porcentagem 4 3 2" xfId="669" xr:uid="{00000000-0005-0000-0000-000084020000}"/>
    <cellStyle name="Porcentagem 4 4" xfId="403" xr:uid="{00000000-0005-0000-0000-000085020000}"/>
    <cellStyle name="Porcentagem 4 4 2" xfId="798" xr:uid="{00000000-0005-0000-0000-000086020000}"/>
    <cellStyle name="Porcentagem 4 5" xfId="540" xr:uid="{00000000-0005-0000-0000-000087020000}"/>
    <cellStyle name="Porcentagem 5" xfId="169" xr:uid="{00000000-0005-0000-0000-000088020000}"/>
    <cellStyle name="Porcentagem 5 2" xfId="299" xr:uid="{00000000-0005-0000-0000-000089020000}"/>
    <cellStyle name="Porcentagem 5 2 2" xfId="694" xr:uid="{00000000-0005-0000-0000-00008A020000}"/>
    <cellStyle name="Porcentagem 5 3" xfId="428" xr:uid="{00000000-0005-0000-0000-00008B020000}"/>
    <cellStyle name="Porcentagem 5 3 2" xfId="823" xr:uid="{00000000-0005-0000-0000-00008C020000}"/>
    <cellStyle name="Porcentagem 5 4" xfId="565" xr:uid="{00000000-0005-0000-0000-00008D020000}"/>
    <cellStyle name="Porcentagem 6" xfId="170" xr:uid="{00000000-0005-0000-0000-00008E020000}"/>
    <cellStyle name="Porcentagem 6 2" xfId="300" xr:uid="{00000000-0005-0000-0000-00008F020000}"/>
    <cellStyle name="Porcentagem 6 2 2" xfId="695" xr:uid="{00000000-0005-0000-0000-000090020000}"/>
    <cellStyle name="Porcentagem 6 3" xfId="429" xr:uid="{00000000-0005-0000-0000-000091020000}"/>
    <cellStyle name="Porcentagem 6 3 2" xfId="824" xr:uid="{00000000-0005-0000-0000-000092020000}"/>
    <cellStyle name="Porcentagem 6 4" xfId="566" xr:uid="{00000000-0005-0000-0000-000093020000}"/>
    <cellStyle name="Porcentagem 7" xfId="171" xr:uid="{00000000-0005-0000-0000-000094020000}"/>
    <cellStyle name="Porcentagem 7 2" xfId="301" xr:uid="{00000000-0005-0000-0000-000095020000}"/>
    <cellStyle name="Porcentagem 7 2 2" xfId="696" xr:uid="{00000000-0005-0000-0000-000096020000}"/>
    <cellStyle name="Porcentagem 7 3" xfId="430" xr:uid="{00000000-0005-0000-0000-000097020000}"/>
    <cellStyle name="Porcentagem 7 3 2" xfId="825" xr:uid="{00000000-0005-0000-0000-000098020000}"/>
    <cellStyle name="Porcentagem 7 4" xfId="567" xr:uid="{00000000-0005-0000-0000-000099020000}"/>
    <cellStyle name="Saída" xfId="51" builtinId="21" customBuiltin="1"/>
    <cellStyle name="Separador de milhares 13" xfId="172" xr:uid="{00000000-0005-0000-0000-00009B020000}"/>
    <cellStyle name="Separador de milhares 2" xfId="52" xr:uid="{00000000-0005-0000-0000-00009C020000}"/>
    <cellStyle name="Separador de milhares 2 2" xfId="53" xr:uid="{00000000-0005-0000-0000-00009D020000}"/>
    <cellStyle name="Separador de milhares 2 2 2" xfId="96" xr:uid="{00000000-0005-0000-0000-00009E020000}"/>
    <cellStyle name="Separador de milhares 2 2 2 2" xfId="228" xr:uid="{00000000-0005-0000-0000-00009F020000}"/>
    <cellStyle name="Separador de milhares 2 2 2 2 2" xfId="623" xr:uid="{00000000-0005-0000-0000-0000A0020000}"/>
    <cellStyle name="Separador de milhares 2 2 2 3" xfId="357" xr:uid="{00000000-0005-0000-0000-0000A1020000}"/>
    <cellStyle name="Separador de milhares 2 2 2 3 2" xfId="752" xr:uid="{00000000-0005-0000-0000-0000A2020000}"/>
    <cellStyle name="Separador de milhares 2 2 2 4" xfId="494" xr:uid="{00000000-0005-0000-0000-0000A3020000}"/>
    <cellStyle name="Separador de milhares 2 2 6" xfId="54" xr:uid="{00000000-0005-0000-0000-0000A4020000}"/>
    <cellStyle name="Separador de milhares 2 2 6 2" xfId="97" xr:uid="{00000000-0005-0000-0000-0000A5020000}"/>
    <cellStyle name="Separador de milhares 2 2 6 2 2" xfId="229" xr:uid="{00000000-0005-0000-0000-0000A6020000}"/>
    <cellStyle name="Separador de milhares 2 2 6 2 2 2" xfId="624" xr:uid="{00000000-0005-0000-0000-0000A7020000}"/>
    <cellStyle name="Separador de milhares 2 2 6 2 3" xfId="358" xr:uid="{00000000-0005-0000-0000-0000A8020000}"/>
    <cellStyle name="Separador de milhares 2 2 6 2 3 2" xfId="753" xr:uid="{00000000-0005-0000-0000-0000A9020000}"/>
    <cellStyle name="Separador de milhares 2 2 6 2 4" xfId="495" xr:uid="{00000000-0005-0000-0000-0000AA020000}"/>
    <cellStyle name="Separador de milhares 2 3" xfId="95" xr:uid="{00000000-0005-0000-0000-0000AB020000}"/>
    <cellStyle name="Separador de milhares 2 3 2" xfId="227" xr:uid="{00000000-0005-0000-0000-0000AC020000}"/>
    <cellStyle name="Separador de milhares 2 3 2 2" xfId="622" xr:uid="{00000000-0005-0000-0000-0000AD020000}"/>
    <cellStyle name="Separador de milhares 2 3 3" xfId="356" xr:uid="{00000000-0005-0000-0000-0000AE020000}"/>
    <cellStyle name="Separador de milhares 2 3 3 2" xfId="751" xr:uid="{00000000-0005-0000-0000-0000AF020000}"/>
    <cellStyle name="Separador de milhares 2 3 4" xfId="493" xr:uid="{00000000-0005-0000-0000-0000B0020000}"/>
    <cellStyle name="Separador de milhares 3" xfId="55" xr:uid="{00000000-0005-0000-0000-0000B1020000}"/>
    <cellStyle name="Separador de milhares 3 2" xfId="56" xr:uid="{00000000-0005-0000-0000-0000B2020000}"/>
    <cellStyle name="Separador de milhares 3 2 2" xfId="99" xr:uid="{00000000-0005-0000-0000-0000B3020000}"/>
    <cellStyle name="Separador de milhares 3 2 2 2" xfId="231" xr:uid="{00000000-0005-0000-0000-0000B4020000}"/>
    <cellStyle name="Separador de milhares 3 2 2 2 2" xfId="626" xr:uid="{00000000-0005-0000-0000-0000B5020000}"/>
    <cellStyle name="Separador de milhares 3 2 2 3" xfId="360" xr:uid="{00000000-0005-0000-0000-0000B6020000}"/>
    <cellStyle name="Separador de milhares 3 2 2 3 2" xfId="755" xr:uid="{00000000-0005-0000-0000-0000B7020000}"/>
    <cellStyle name="Separador de milhares 3 2 2 4" xfId="497" xr:uid="{00000000-0005-0000-0000-0000B8020000}"/>
    <cellStyle name="Separador de milhares 3 3" xfId="98" xr:uid="{00000000-0005-0000-0000-0000B9020000}"/>
    <cellStyle name="Separador de milhares 3 3 2" xfId="230" xr:uid="{00000000-0005-0000-0000-0000BA020000}"/>
    <cellStyle name="Separador de milhares 3 3 2 2" xfId="625" xr:uid="{00000000-0005-0000-0000-0000BB020000}"/>
    <cellStyle name="Separador de milhares 3 3 3" xfId="359" xr:uid="{00000000-0005-0000-0000-0000BC020000}"/>
    <cellStyle name="Separador de milhares 3 3 3 2" xfId="754" xr:uid="{00000000-0005-0000-0000-0000BD020000}"/>
    <cellStyle name="Separador de milhares 3 3 4" xfId="496" xr:uid="{00000000-0005-0000-0000-0000BE020000}"/>
    <cellStyle name="Separador de milhares 4" xfId="57" xr:uid="{00000000-0005-0000-0000-0000BF020000}"/>
    <cellStyle name="Separador de milhares 4 2" xfId="73" xr:uid="{00000000-0005-0000-0000-0000C0020000}"/>
    <cellStyle name="Separador de milhares 4 2 2" xfId="109" xr:uid="{00000000-0005-0000-0000-0000C1020000}"/>
    <cellStyle name="Separador de milhares 4 2 2 2" xfId="240" xr:uid="{00000000-0005-0000-0000-0000C2020000}"/>
    <cellStyle name="Separador de milhares 4 2 2 2 2" xfId="635" xr:uid="{00000000-0005-0000-0000-0000C3020000}"/>
    <cellStyle name="Separador de milhares 4 2 2 3" xfId="369" xr:uid="{00000000-0005-0000-0000-0000C4020000}"/>
    <cellStyle name="Separador de milhares 4 2 2 3 2" xfId="764" xr:uid="{00000000-0005-0000-0000-0000C5020000}"/>
    <cellStyle name="Separador de milhares 4 2 2 4" xfId="506" xr:uid="{00000000-0005-0000-0000-0000C6020000}"/>
    <cellStyle name="Separador de milhares 4 2 3" xfId="135" xr:uid="{00000000-0005-0000-0000-0000C7020000}"/>
    <cellStyle name="Separador de milhares 4 2 3 2" xfId="266" xr:uid="{00000000-0005-0000-0000-0000C8020000}"/>
    <cellStyle name="Separador de milhares 4 2 3 2 2" xfId="661" xr:uid="{00000000-0005-0000-0000-0000C9020000}"/>
    <cellStyle name="Separador de milhares 4 2 3 3" xfId="395" xr:uid="{00000000-0005-0000-0000-0000CA020000}"/>
    <cellStyle name="Separador de milhares 4 2 3 3 2" xfId="790" xr:uid="{00000000-0005-0000-0000-0000CB020000}"/>
    <cellStyle name="Separador de milhares 4 2 3 4" xfId="532" xr:uid="{00000000-0005-0000-0000-0000CC020000}"/>
    <cellStyle name="Separador de milhares 4 2 4" xfId="205" xr:uid="{00000000-0005-0000-0000-0000CD020000}"/>
    <cellStyle name="Separador de milhares 4 2 4 2" xfId="600" xr:uid="{00000000-0005-0000-0000-0000CE020000}"/>
    <cellStyle name="Separador de milhares 4 2 5" xfId="334" xr:uid="{00000000-0005-0000-0000-0000CF020000}"/>
    <cellStyle name="Separador de milhares 4 2 5 2" xfId="729" xr:uid="{00000000-0005-0000-0000-0000D0020000}"/>
    <cellStyle name="Separador de milhares 4 2 6" xfId="471" xr:uid="{00000000-0005-0000-0000-0000D1020000}"/>
    <cellStyle name="Separador de milhares 4 3" xfId="100" xr:uid="{00000000-0005-0000-0000-0000D2020000}"/>
    <cellStyle name="Separador de milhares 4 3 2" xfId="232" xr:uid="{00000000-0005-0000-0000-0000D3020000}"/>
    <cellStyle name="Separador de milhares 4 3 2 2" xfId="627" xr:uid="{00000000-0005-0000-0000-0000D4020000}"/>
    <cellStyle name="Separador de milhares 4 3 3" xfId="361" xr:uid="{00000000-0005-0000-0000-0000D5020000}"/>
    <cellStyle name="Separador de milhares 4 3 3 2" xfId="756" xr:uid="{00000000-0005-0000-0000-0000D6020000}"/>
    <cellStyle name="Separador de milhares 4 3 4" xfId="498" xr:uid="{00000000-0005-0000-0000-0000D7020000}"/>
    <cellStyle name="Separador de milhares 4 4" xfId="131" xr:uid="{00000000-0005-0000-0000-0000D8020000}"/>
    <cellStyle name="Separador de milhares 4 4 2" xfId="262" xr:uid="{00000000-0005-0000-0000-0000D9020000}"/>
    <cellStyle name="Separador de milhares 4 4 2 2" xfId="657" xr:uid="{00000000-0005-0000-0000-0000DA020000}"/>
    <cellStyle name="Separador de milhares 4 4 3" xfId="391" xr:uid="{00000000-0005-0000-0000-0000DB020000}"/>
    <cellStyle name="Separador de milhares 4 4 3 2" xfId="786" xr:uid="{00000000-0005-0000-0000-0000DC020000}"/>
    <cellStyle name="Separador de milhares 4 4 4" xfId="528" xr:uid="{00000000-0005-0000-0000-0000DD020000}"/>
    <cellStyle name="Separador de milhares 4 5" xfId="144" xr:uid="{00000000-0005-0000-0000-0000DE020000}"/>
    <cellStyle name="Separador de milhares 4 5 2" xfId="179" xr:uid="{00000000-0005-0000-0000-0000DF020000}"/>
    <cellStyle name="Separador de milhares 4 5 2 2" xfId="308" xr:uid="{00000000-0005-0000-0000-0000E0020000}"/>
    <cellStyle name="Separador de milhares 4 5 2 2 2" xfId="703" xr:uid="{00000000-0005-0000-0000-0000E1020000}"/>
    <cellStyle name="Separador de milhares 4 5 2 3" xfId="437" xr:uid="{00000000-0005-0000-0000-0000E2020000}"/>
    <cellStyle name="Separador de milhares 4 5 2 3 2" xfId="832" xr:uid="{00000000-0005-0000-0000-0000E3020000}"/>
    <cellStyle name="Separador de milhares 4 5 2 4" xfId="574" xr:uid="{00000000-0005-0000-0000-0000E4020000}"/>
    <cellStyle name="Separador de milhares 4 5 3" xfId="275" xr:uid="{00000000-0005-0000-0000-0000E5020000}"/>
    <cellStyle name="Separador de milhares 4 5 3 2" xfId="670" xr:uid="{00000000-0005-0000-0000-0000E6020000}"/>
    <cellStyle name="Separador de milhares 4 5 4" xfId="404" xr:uid="{00000000-0005-0000-0000-0000E7020000}"/>
    <cellStyle name="Separador de milhares 4 5 4 2" xfId="799" xr:uid="{00000000-0005-0000-0000-0000E8020000}"/>
    <cellStyle name="Separador de milhares 4 5 5" xfId="541" xr:uid="{00000000-0005-0000-0000-0000E9020000}"/>
    <cellStyle name="Separador de milhares 4 6" xfId="173" xr:uid="{00000000-0005-0000-0000-0000EA020000}"/>
    <cellStyle name="Separador de milhares 4 6 2" xfId="302" xr:uid="{00000000-0005-0000-0000-0000EB020000}"/>
    <cellStyle name="Separador de milhares 4 6 2 2" xfId="697" xr:uid="{00000000-0005-0000-0000-0000EC020000}"/>
    <cellStyle name="Separador de milhares 4 6 3" xfId="431" xr:uid="{00000000-0005-0000-0000-0000ED020000}"/>
    <cellStyle name="Separador de milhares 4 6 3 2" xfId="826" xr:uid="{00000000-0005-0000-0000-0000EE020000}"/>
    <cellStyle name="Separador de milhares 4 6 4" xfId="568" xr:uid="{00000000-0005-0000-0000-0000EF020000}"/>
    <cellStyle name="Separador de milhares 4 7" xfId="201" xr:uid="{00000000-0005-0000-0000-0000F0020000}"/>
    <cellStyle name="Separador de milhares 4 7 2" xfId="596" xr:uid="{00000000-0005-0000-0000-0000F1020000}"/>
    <cellStyle name="Separador de milhares 4 8" xfId="330" xr:uid="{00000000-0005-0000-0000-0000F2020000}"/>
    <cellStyle name="Separador de milhares 4 8 2" xfId="725" xr:uid="{00000000-0005-0000-0000-0000F3020000}"/>
    <cellStyle name="Separador de milhares 4 9" xfId="467" xr:uid="{00000000-0005-0000-0000-0000F4020000}"/>
    <cellStyle name="Texto de Aviso" xfId="58" builtinId="11" customBuiltin="1"/>
    <cellStyle name="Texto Explicativo" xfId="59" builtinId="53" customBuiltin="1"/>
    <cellStyle name="Título" xfId="60" builtinId="15" customBuiltin="1"/>
    <cellStyle name="Título 1" xfId="61" builtinId="16" customBuiltin="1"/>
    <cellStyle name="Título 2" xfId="62" builtinId="17" customBuiltin="1"/>
    <cellStyle name="Título 3" xfId="63" builtinId="18" customBuiltin="1"/>
    <cellStyle name="Título 4" xfId="64" builtinId="19" customBuiltin="1"/>
    <cellStyle name="Total" xfId="65" builtinId="25" customBuiltin="1"/>
    <cellStyle name="Vírgula" xfId="66" builtinId="3"/>
    <cellStyle name="Vírgula 10" xfId="468" xr:uid="{00000000-0005-0000-0000-0000FB020000}"/>
    <cellStyle name="Vírgula 2" xfId="67" xr:uid="{00000000-0005-0000-0000-0000FC020000}"/>
    <cellStyle name="Vírgula 2 2" xfId="68" xr:uid="{00000000-0005-0000-0000-0000FD020000}"/>
    <cellStyle name="Vírgula 2 2 2" xfId="103" xr:uid="{00000000-0005-0000-0000-0000FE020000}"/>
    <cellStyle name="Vírgula 2 2 2 2" xfId="235" xr:uid="{00000000-0005-0000-0000-0000FF020000}"/>
    <cellStyle name="Vírgula 2 2 2 2 2" xfId="630" xr:uid="{00000000-0005-0000-0000-000000030000}"/>
    <cellStyle name="Vírgula 2 2 2 3" xfId="364" xr:uid="{00000000-0005-0000-0000-000001030000}"/>
    <cellStyle name="Vírgula 2 2 2 3 2" xfId="759" xr:uid="{00000000-0005-0000-0000-000002030000}"/>
    <cellStyle name="Vírgula 2 2 2 4" xfId="501" xr:uid="{00000000-0005-0000-0000-000003030000}"/>
    <cellStyle name="Vírgula 2 3" xfId="69" xr:uid="{00000000-0005-0000-0000-000004030000}"/>
    <cellStyle name="Vírgula 2 3 2" xfId="104" xr:uid="{00000000-0005-0000-0000-000005030000}"/>
    <cellStyle name="Vírgula 2 3 2 2" xfId="236" xr:uid="{00000000-0005-0000-0000-000006030000}"/>
    <cellStyle name="Vírgula 2 3 2 2 2" xfId="631" xr:uid="{00000000-0005-0000-0000-000007030000}"/>
    <cellStyle name="Vírgula 2 3 2 3" xfId="365" xr:uid="{00000000-0005-0000-0000-000008030000}"/>
    <cellStyle name="Vírgula 2 3 2 3 2" xfId="760" xr:uid="{00000000-0005-0000-0000-000009030000}"/>
    <cellStyle name="Vírgula 2 3 2 4" xfId="502" xr:uid="{00000000-0005-0000-0000-00000A030000}"/>
    <cellStyle name="Vírgula 2 4" xfId="102" xr:uid="{00000000-0005-0000-0000-00000B030000}"/>
    <cellStyle name="Vírgula 2 4 2" xfId="234" xr:uid="{00000000-0005-0000-0000-00000C030000}"/>
    <cellStyle name="Vírgula 2 4 2 2" xfId="629" xr:uid="{00000000-0005-0000-0000-00000D030000}"/>
    <cellStyle name="Vírgula 2 4 3" xfId="363" xr:uid="{00000000-0005-0000-0000-00000E030000}"/>
    <cellStyle name="Vírgula 2 4 3 2" xfId="758" xr:uid="{00000000-0005-0000-0000-00000F030000}"/>
    <cellStyle name="Vírgula 2 4 4" xfId="500" xr:uid="{00000000-0005-0000-0000-000010030000}"/>
    <cellStyle name="Vírgula 3" xfId="70" xr:uid="{00000000-0005-0000-0000-000011030000}"/>
    <cellStyle name="Vírgula 3 2" xfId="105" xr:uid="{00000000-0005-0000-0000-000012030000}"/>
    <cellStyle name="Vírgula 3 2 2" xfId="237" xr:uid="{00000000-0005-0000-0000-000013030000}"/>
    <cellStyle name="Vírgula 3 2 2 2" xfId="632" xr:uid="{00000000-0005-0000-0000-000014030000}"/>
    <cellStyle name="Vírgula 3 2 3" xfId="366" xr:uid="{00000000-0005-0000-0000-000015030000}"/>
    <cellStyle name="Vírgula 3 2 3 2" xfId="761" xr:uid="{00000000-0005-0000-0000-000016030000}"/>
    <cellStyle name="Vírgula 3 2 4" xfId="503" xr:uid="{00000000-0005-0000-0000-000017030000}"/>
    <cellStyle name="Vírgula 4" xfId="71" xr:uid="{00000000-0005-0000-0000-000018030000}"/>
    <cellStyle name="Vírgula 4 2" xfId="106" xr:uid="{00000000-0005-0000-0000-000019030000}"/>
    <cellStyle name="Vírgula 4 2 2" xfId="238" xr:uid="{00000000-0005-0000-0000-00001A030000}"/>
    <cellStyle name="Vírgula 4 2 2 2" xfId="633" xr:uid="{00000000-0005-0000-0000-00001B030000}"/>
    <cellStyle name="Vírgula 4 2 3" xfId="367" xr:uid="{00000000-0005-0000-0000-00001C030000}"/>
    <cellStyle name="Vírgula 4 2 3 2" xfId="762" xr:uid="{00000000-0005-0000-0000-00001D030000}"/>
    <cellStyle name="Vírgula 4 2 4" xfId="504" xr:uid="{00000000-0005-0000-0000-00001E030000}"/>
    <cellStyle name="Vírgula 4 3" xfId="133" xr:uid="{00000000-0005-0000-0000-00001F030000}"/>
    <cellStyle name="Vírgula 4 3 2" xfId="264" xr:uid="{00000000-0005-0000-0000-000020030000}"/>
    <cellStyle name="Vírgula 4 3 2 2" xfId="659" xr:uid="{00000000-0005-0000-0000-000021030000}"/>
    <cellStyle name="Vírgula 4 3 3" xfId="393" xr:uid="{00000000-0005-0000-0000-000022030000}"/>
    <cellStyle name="Vírgula 4 3 3 2" xfId="788" xr:uid="{00000000-0005-0000-0000-000023030000}"/>
    <cellStyle name="Vírgula 4 3 4" xfId="530" xr:uid="{00000000-0005-0000-0000-000024030000}"/>
    <cellStyle name="Vírgula 4 4" xfId="174" xr:uid="{00000000-0005-0000-0000-000025030000}"/>
    <cellStyle name="Vírgula 4 4 2" xfId="303" xr:uid="{00000000-0005-0000-0000-000026030000}"/>
    <cellStyle name="Vírgula 4 4 2 2" xfId="698" xr:uid="{00000000-0005-0000-0000-000027030000}"/>
    <cellStyle name="Vírgula 4 4 3" xfId="432" xr:uid="{00000000-0005-0000-0000-000028030000}"/>
    <cellStyle name="Vírgula 4 4 3 2" xfId="827" xr:uid="{00000000-0005-0000-0000-000029030000}"/>
    <cellStyle name="Vírgula 4 4 4" xfId="569" xr:uid="{00000000-0005-0000-0000-00002A030000}"/>
    <cellStyle name="Vírgula 4 5" xfId="203" xr:uid="{00000000-0005-0000-0000-00002B030000}"/>
    <cellStyle name="Vírgula 4 5 2" xfId="598" xr:uid="{00000000-0005-0000-0000-00002C030000}"/>
    <cellStyle name="Vírgula 4 6" xfId="332" xr:uid="{00000000-0005-0000-0000-00002D030000}"/>
    <cellStyle name="Vírgula 4 6 2" xfId="727" xr:uid="{00000000-0005-0000-0000-00002E030000}"/>
    <cellStyle name="Vírgula 4 7" xfId="469" xr:uid="{00000000-0005-0000-0000-00002F030000}"/>
    <cellStyle name="Vírgula 5" xfId="101" xr:uid="{00000000-0005-0000-0000-000030030000}"/>
    <cellStyle name="Vírgula 5 2" xfId="175" xr:uid="{00000000-0005-0000-0000-000031030000}"/>
    <cellStyle name="Vírgula 5 2 2" xfId="304" xr:uid="{00000000-0005-0000-0000-000032030000}"/>
    <cellStyle name="Vírgula 5 2 2 2" xfId="699" xr:uid="{00000000-0005-0000-0000-000033030000}"/>
    <cellStyle name="Vírgula 5 2 3" xfId="433" xr:uid="{00000000-0005-0000-0000-000034030000}"/>
    <cellStyle name="Vírgula 5 2 3 2" xfId="828" xr:uid="{00000000-0005-0000-0000-000035030000}"/>
    <cellStyle name="Vírgula 5 2 4" xfId="570" xr:uid="{00000000-0005-0000-0000-000036030000}"/>
    <cellStyle name="Vírgula 5 3" xfId="233" xr:uid="{00000000-0005-0000-0000-000037030000}"/>
    <cellStyle name="Vírgula 5 3 2" xfId="628" xr:uid="{00000000-0005-0000-0000-000038030000}"/>
    <cellStyle name="Vírgula 5 4" xfId="362" xr:uid="{00000000-0005-0000-0000-000039030000}"/>
    <cellStyle name="Vírgula 5 4 2" xfId="757" xr:uid="{00000000-0005-0000-0000-00003A030000}"/>
    <cellStyle name="Vírgula 5 5" xfId="499" xr:uid="{00000000-0005-0000-0000-00003B030000}"/>
    <cellStyle name="Vírgula 6" xfId="132" xr:uid="{00000000-0005-0000-0000-00003C030000}"/>
    <cellStyle name="Vírgula 6 2" xfId="176" xr:uid="{00000000-0005-0000-0000-00003D030000}"/>
    <cellStyle name="Vírgula 6 2 2" xfId="305" xr:uid="{00000000-0005-0000-0000-00003E030000}"/>
    <cellStyle name="Vírgula 6 2 2 2" xfId="700" xr:uid="{00000000-0005-0000-0000-00003F030000}"/>
    <cellStyle name="Vírgula 6 2 3" xfId="434" xr:uid="{00000000-0005-0000-0000-000040030000}"/>
    <cellStyle name="Vírgula 6 2 3 2" xfId="829" xr:uid="{00000000-0005-0000-0000-000041030000}"/>
    <cellStyle name="Vírgula 6 2 4" xfId="571" xr:uid="{00000000-0005-0000-0000-000042030000}"/>
    <cellStyle name="Vírgula 6 3" xfId="263" xr:uid="{00000000-0005-0000-0000-000043030000}"/>
    <cellStyle name="Vírgula 6 3 2" xfId="658" xr:uid="{00000000-0005-0000-0000-000044030000}"/>
    <cellStyle name="Vírgula 6 4" xfId="392" xr:uid="{00000000-0005-0000-0000-000045030000}"/>
    <cellStyle name="Vírgula 6 4 2" xfId="787" xr:uid="{00000000-0005-0000-0000-000046030000}"/>
    <cellStyle name="Vírgula 6 5" xfId="529" xr:uid="{00000000-0005-0000-0000-000047030000}"/>
    <cellStyle name="Vírgula 7" xfId="177" xr:uid="{00000000-0005-0000-0000-000048030000}"/>
    <cellStyle name="Vírgula 7 2" xfId="306" xr:uid="{00000000-0005-0000-0000-000049030000}"/>
    <cellStyle name="Vírgula 7 2 2" xfId="701" xr:uid="{00000000-0005-0000-0000-00004A030000}"/>
    <cellStyle name="Vírgula 7 3" xfId="435" xr:uid="{00000000-0005-0000-0000-00004B030000}"/>
    <cellStyle name="Vírgula 7 3 2" xfId="830" xr:uid="{00000000-0005-0000-0000-00004C030000}"/>
    <cellStyle name="Vírgula 7 4" xfId="572" xr:uid="{00000000-0005-0000-0000-00004D030000}"/>
    <cellStyle name="Vírgula 8" xfId="202" xr:uid="{00000000-0005-0000-0000-00004E030000}"/>
    <cellStyle name="Vírgula 8 2" xfId="597" xr:uid="{00000000-0005-0000-0000-00004F030000}"/>
    <cellStyle name="Vírgula 9" xfId="331" xr:uid="{00000000-0005-0000-0000-000050030000}"/>
    <cellStyle name="Vírgula 9 2" xfId="726" xr:uid="{00000000-0005-0000-0000-000051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2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PROJETO PÁTIO VALONGO</a:t>
            </a:r>
            <a:endParaRPr lang="pt-BR" sz="18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 sz="14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PARTICIPAÇÃO POR DISCIPLINA</a:t>
            </a:r>
          </a:p>
        </c:rich>
      </c:tx>
      <c:layout>
        <c:manualLayout>
          <c:xMode val="edge"/>
          <c:yMode val="edge"/>
          <c:x val="0.36035125457547151"/>
          <c:y val="1.6904384574749076E-2"/>
        </c:manualLayout>
      </c:layout>
      <c:overlay val="0"/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225174916915627E-2"/>
          <c:y val="0.21049582415183596"/>
          <c:w val="0.55398640782766639"/>
          <c:h val="0.7712429512388449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90D-4429-928C-08A2DBACFE1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90D-4429-928C-08A2DBACFE1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90D-4429-928C-08A2DBACFE1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790D-4429-928C-08A2DBACFE1C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790D-4429-928C-08A2DBACFE1C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790D-4429-928C-08A2DBACFE1C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790D-4429-928C-08A2DBACFE1C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790D-4429-928C-08A2DBACFE1C}"/>
              </c:ext>
            </c:extLst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Grafico!$A$1:$A$8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cat>
          <c:val>
            <c:numRef>
              <c:f>Grafico!$B$1:$B$8</c:f>
              <c:numCache>
                <c:formatCode>_(* #,##0.00_);_(* \(#,##0.00\);_(* "-"??_);_(@_)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90D-4429-928C-08A2DBACF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4458631541209119"/>
          <c:y val="0.1073024112873371"/>
          <c:w val="0.99325463743676223"/>
          <c:h val="0.78699227572781616"/>
        </c:manualLayout>
      </c:layout>
      <c:overlay val="0"/>
      <c:txPr>
        <a:bodyPr/>
        <a:lstStyle/>
        <a:p>
          <a:pPr>
            <a:defRPr sz="5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13</xdr:row>
      <xdr:rowOff>142875</xdr:rowOff>
    </xdr:from>
    <xdr:to>
      <xdr:col>12</xdr:col>
      <xdr:colOff>76200</xdr:colOff>
      <xdr:row>51</xdr:row>
      <xdr:rowOff>0</xdr:rowOff>
    </xdr:to>
    <xdr:graphicFrame macro="">
      <xdr:nvGraphicFramePr>
        <xdr:cNvPr id="65993" name="Gráfico 2">
          <a:extLst>
            <a:ext uri="{FF2B5EF4-FFF2-40B4-BE49-F238E27FC236}">
              <a16:creationId xmlns:a16="http://schemas.microsoft.com/office/drawing/2014/main" id="{00000000-0008-0000-0100-0000C901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0</xdr:row>
      <xdr:rowOff>104775</xdr:rowOff>
    </xdr:from>
    <xdr:to>
      <xdr:col>16</xdr:col>
      <xdr:colOff>514350</xdr:colOff>
      <xdr:row>30</xdr:row>
      <xdr:rowOff>104775</xdr:rowOff>
    </xdr:to>
    <xdr:pic>
      <xdr:nvPicPr>
        <xdr:cNvPr id="194215" name="Imagem 1">
          <a:extLst>
            <a:ext uri="{FF2B5EF4-FFF2-40B4-BE49-F238E27FC236}">
              <a16:creationId xmlns:a16="http://schemas.microsoft.com/office/drawing/2014/main" id="{00000000-0008-0000-0600-0000A7F60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04775"/>
          <a:ext cx="9820275" cy="485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32</xdr:row>
      <xdr:rowOff>66675</xdr:rowOff>
    </xdr:from>
    <xdr:to>
      <xdr:col>16</xdr:col>
      <xdr:colOff>447675</xdr:colOff>
      <xdr:row>53</xdr:row>
      <xdr:rowOff>123825</xdr:rowOff>
    </xdr:to>
    <xdr:pic>
      <xdr:nvPicPr>
        <xdr:cNvPr id="194216" name="Imagem 2">
          <a:extLst>
            <a:ext uri="{FF2B5EF4-FFF2-40B4-BE49-F238E27FC236}">
              <a16:creationId xmlns:a16="http://schemas.microsoft.com/office/drawing/2014/main" id="{00000000-0008-0000-0600-0000A8F60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5248275"/>
          <a:ext cx="9544050" cy="3457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JVLI/JCVLI001-Contorno%20Ita&#250;na/PRELIMINAR/02%20PROJ%20EXECUTIVO/DR/JSGI-08-1-OC-PCV-0001-DR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ndamento/JRUM/JRUM001%20-%20Ponta%20Praia/PRELIMINAR/02%20PROJ%20DETALHADO/EG/MC/JRUM-08-1-OC-PCV-0003%20-%20PEAD%20-%20revis&#227;o%2003-03-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ndamento/JMRS/JMRS/JMRS01B3%20-%20P&#193;TIO%20PI%2007/PRELIMINAR/02%20PROJ%20DETALHADO/EG/MC/JMRS01B3-03-1-MC-0001%20-%20D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JBLC/JBLC001%20-%20Contorno%20Matozinhos/PRELIMINAR/02%20PROJ%20DETALHADO/EG/MC/JBLC001-EG-MCA-0004%20-%20DRENAGEM%20-%20DER-M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ouzas/AppData/Local/Microsoft/Windows/Temporary%20Internet%20Files/Content.Outlook/T196VLQK/JMRS01A3-02-1-MC-0001%20-%20DR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ndamento/JMRS/JMRS/JMRS01B3%20-%20P&#193;TIO%20PI%2007/PRELIMINAR/02%20PROJ%20DETALHADO/OC/Perfil%20Longitudinal/JMRS01B3-03-1-OC-PCV-000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JCVR/JCVR73A0%20-%20Apolo%20-%20Proj.%20B&#225;sico/PRELIMINAR/01%20PROJ%20B&#193;SICO/EG/MC/JCVR73A0-EG-MC-0001%20-%20DRE-ACESS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ndamento/JCVR/JCVR078%20-%20Guarda-Chuva%20Ferrosos%20Sul/JCVR78A4%20-%20Acessos%20Sul-Leste%20Apolo/PRELIMINAR/0%202%20PROJ%20CONCEITUAL/EG/MC/JCVR78A4-01-1-MC-0001%20-%20DRE%20-%2012-03-1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JCVR/JCVR73A0%20-%20Apolo%20-%20Proj.%20B&#225;sico/PRELIMINAR/01%20PROJ%20B&#193;SICO/EG/MC/JCVR73A0-EG-MC-0001%20-%20DRE-REV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rcio%20Angelino/Itutinga/JMRS04A5-01-1-MC-0001%20-%20D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 bueiros"/>
      <sheetName val="valas"/>
      <sheetName val="Resumo"/>
      <sheetName val="Constante"/>
    </sheetNames>
    <sheetDataSet>
      <sheetData sheetId="0"/>
      <sheetData sheetId="1">
        <row r="1">
          <cell r="A1" t="str">
            <v>Largura de valas - Escavação em caixão</v>
          </cell>
        </row>
        <row r="2">
          <cell r="A2" t="str">
            <v>Obra</v>
          </cell>
          <cell r="B2" t="str">
            <v>B (m)</v>
          </cell>
          <cell r="C2" t="str">
            <v>Área da Seção da obra (m²)</v>
          </cell>
          <cell r="D2" t="str">
            <v>Área do Berço (m²)</v>
          </cell>
        </row>
        <row r="3">
          <cell r="A3" t="str">
            <v>BSTC ø 0,60</v>
          </cell>
          <cell r="B3">
            <v>1.3</v>
          </cell>
          <cell r="C3">
            <v>0.45341600000000004</v>
          </cell>
          <cell r="D3">
            <v>0.2208</v>
          </cell>
        </row>
        <row r="4">
          <cell r="A4" t="str">
            <v>BSTC ø 0,80</v>
          </cell>
          <cell r="B4">
            <v>1.6</v>
          </cell>
          <cell r="C4">
            <v>0.78500000000000003</v>
          </cell>
          <cell r="D4">
            <v>0.32400000000000001</v>
          </cell>
        </row>
        <row r="5">
          <cell r="A5" t="str">
            <v>BSTC ø 1,00</v>
          </cell>
          <cell r="B5">
            <v>1.9</v>
          </cell>
          <cell r="C5">
            <v>1.2070160000000001</v>
          </cell>
          <cell r="D5">
            <v>0.4032</v>
          </cell>
        </row>
        <row r="6">
          <cell r="A6" t="str">
            <v>BSTC ø 1,20</v>
          </cell>
          <cell r="B6">
            <v>2.2000000000000002</v>
          </cell>
          <cell r="C6">
            <v>1.6733059999999997</v>
          </cell>
          <cell r="D6">
            <v>0.49799999999999994</v>
          </cell>
        </row>
        <row r="7">
          <cell r="A7" t="str">
            <v>BSTC ø 1,50</v>
          </cell>
          <cell r="B7">
            <v>2.7</v>
          </cell>
          <cell r="C7">
            <v>2.4871940000000001</v>
          </cell>
          <cell r="D7">
            <v>0.65339999999999998</v>
          </cell>
        </row>
        <row r="8">
          <cell r="A8" t="str">
            <v>BDTC ø 0,80</v>
          </cell>
          <cell r="B8">
            <v>3.2</v>
          </cell>
          <cell r="C8">
            <v>1.57</v>
          </cell>
          <cell r="D8">
            <v>0.64800000000000002</v>
          </cell>
        </row>
        <row r="9">
          <cell r="A9" t="str">
            <v>BDTC ø 1,00</v>
          </cell>
          <cell r="B9">
            <v>3.8</v>
          </cell>
          <cell r="C9">
            <v>2.4140320000000002</v>
          </cell>
          <cell r="D9">
            <v>0.80640000000000001</v>
          </cell>
        </row>
        <row r="10">
          <cell r="A10" t="str">
            <v>BDTC ø 1,20</v>
          </cell>
          <cell r="B10">
            <v>4.4000000000000004</v>
          </cell>
          <cell r="C10">
            <v>3.3466119999999995</v>
          </cell>
          <cell r="D10">
            <v>0.99599999999999989</v>
          </cell>
        </row>
        <row r="11">
          <cell r="A11" t="str">
            <v>BDTC ø 1,50</v>
          </cell>
          <cell r="B11">
            <v>5.4</v>
          </cell>
          <cell r="C11">
            <v>4.9743880000000003</v>
          </cell>
          <cell r="D11">
            <v>1.3068</v>
          </cell>
        </row>
        <row r="12">
          <cell r="A12" t="str">
            <v>BTTC ø 1,00</v>
          </cell>
          <cell r="B12">
            <v>5.6999999999999993</v>
          </cell>
          <cell r="C12">
            <v>3.621048</v>
          </cell>
          <cell r="D12">
            <v>1.2096000000000002</v>
          </cell>
        </row>
        <row r="13">
          <cell r="A13" t="str">
            <v>BTTC ø 1,20</v>
          </cell>
          <cell r="B13">
            <v>6.6000000000000005</v>
          </cell>
          <cell r="C13">
            <v>5.0199179999999988</v>
          </cell>
          <cell r="D13">
            <v>1.494</v>
          </cell>
        </row>
        <row r="14">
          <cell r="A14" t="str">
            <v>BTTC ø 1,50</v>
          </cell>
          <cell r="B14">
            <v>8.1000000000000014</v>
          </cell>
          <cell r="C14">
            <v>7.4615819999999999</v>
          </cell>
          <cell r="D14">
            <v>1.9602000000000002</v>
          </cell>
        </row>
        <row r="15">
          <cell r="A15" t="str">
            <v>BST-ADS ø 0,60</v>
          </cell>
          <cell r="B15">
            <v>1.2</v>
          </cell>
          <cell r="C15">
            <v>0.45341600000000004</v>
          </cell>
          <cell r="D15">
            <v>0.27600000000000002</v>
          </cell>
        </row>
        <row r="16">
          <cell r="A16" t="str">
            <v>BST-ADS ø 0,75</v>
          </cell>
          <cell r="B16">
            <v>1.42</v>
          </cell>
          <cell r="C16">
            <v>0.7084625</v>
          </cell>
          <cell r="D16">
            <v>0.38340000000000002</v>
          </cell>
        </row>
        <row r="17">
          <cell r="A17" t="str">
            <v>BST-ADS ø 0,90</v>
          </cell>
          <cell r="B17">
            <v>1.61</v>
          </cell>
          <cell r="C17">
            <v>1.0201860000000003</v>
          </cell>
          <cell r="D17">
            <v>0.44800000000000006</v>
          </cell>
        </row>
        <row r="18">
          <cell r="A18" t="str">
            <v>BST-ADS ø 1,05</v>
          </cell>
          <cell r="B18">
            <v>1.82</v>
          </cell>
          <cell r="C18">
            <v>1.3471385000000002</v>
          </cell>
          <cell r="D18">
            <v>0.54600000000000004</v>
          </cell>
        </row>
        <row r="19">
          <cell r="A19" t="str">
            <v>BST-ADS ø 1,20</v>
          </cell>
          <cell r="B19">
            <v>2.1</v>
          </cell>
          <cell r="C19">
            <v>1.7194639999999999</v>
          </cell>
          <cell r="D19">
            <v>0.69300000000000006</v>
          </cell>
        </row>
        <row r="20">
          <cell r="A20" t="str">
            <v>BST-ADS ø 1,50</v>
          </cell>
          <cell r="B20">
            <v>2.5</v>
          </cell>
          <cell r="C20">
            <v>2.4871940000000001</v>
          </cell>
          <cell r="D20">
            <v>0.875</v>
          </cell>
        </row>
        <row r="21">
          <cell r="A21" t="str">
            <v>BDT-ADS ø 0,75</v>
          </cell>
          <cell r="B21">
            <v>3.2</v>
          </cell>
          <cell r="C21">
            <v>1.416925</v>
          </cell>
          <cell r="D21">
            <v>0.76680000000000004</v>
          </cell>
        </row>
        <row r="22">
          <cell r="A22" t="str">
            <v>BDT-ADS ø 0,90</v>
          </cell>
          <cell r="B22">
            <v>3.8</v>
          </cell>
          <cell r="C22">
            <v>2.0403720000000005</v>
          </cell>
          <cell r="D22">
            <v>0.89600000000000013</v>
          </cell>
        </row>
        <row r="23">
          <cell r="A23" t="str">
            <v>BDT-ADS ø 1,05</v>
          </cell>
          <cell r="B23">
            <v>4.4000000000000004</v>
          </cell>
          <cell r="C23">
            <v>2.6942770000000005</v>
          </cell>
          <cell r="D23">
            <v>1.0920000000000001</v>
          </cell>
        </row>
        <row r="24">
          <cell r="A24" t="str">
            <v>BDT-ADS ø 1,20</v>
          </cell>
          <cell r="B24">
            <v>5.4</v>
          </cell>
          <cell r="C24">
            <v>3.4389279999999998</v>
          </cell>
          <cell r="D24">
            <v>1.3860000000000001</v>
          </cell>
        </row>
        <row r="25">
          <cell r="A25" t="str">
            <v>BDT-ADS ø 1,50</v>
          </cell>
          <cell r="B25">
            <v>6</v>
          </cell>
          <cell r="C25">
            <v>4.9743880000000003</v>
          </cell>
          <cell r="D25">
            <v>1.75</v>
          </cell>
        </row>
        <row r="26">
          <cell r="A26" t="str">
            <v>BTT-ADS ø 0,90</v>
          </cell>
          <cell r="B26">
            <v>5.6999999999999993</v>
          </cell>
          <cell r="C26">
            <v>3.0605580000000008</v>
          </cell>
          <cell r="D26">
            <v>1.2096000000000002</v>
          </cell>
        </row>
        <row r="27">
          <cell r="A27" t="str">
            <v>BTT-ADS ø 1,05</v>
          </cell>
          <cell r="B27">
            <v>6.6000000000000005</v>
          </cell>
          <cell r="C27">
            <v>4.0414155000000012</v>
          </cell>
          <cell r="D27">
            <v>1.494</v>
          </cell>
        </row>
        <row r="28">
          <cell r="A28" t="str">
            <v>BTT-ADS ø 1,20</v>
          </cell>
          <cell r="B28">
            <v>8.1000000000000014</v>
          </cell>
          <cell r="C28">
            <v>5.1583919999999992</v>
          </cell>
          <cell r="D28">
            <v>1.9602000000000002</v>
          </cell>
        </row>
        <row r="29">
          <cell r="A29" t="str">
            <v>BTT-ADS ø 1,50</v>
          </cell>
          <cell r="B29">
            <v>9</v>
          </cell>
          <cell r="C29">
            <v>7.4615819999999999</v>
          </cell>
          <cell r="D29">
            <v>2.8</v>
          </cell>
        </row>
        <row r="30">
          <cell r="A30" t="str">
            <v>BSCC 1,50x1,50</v>
          </cell>
          <cell r="B30">
            <v>2.5</v>
          </cell>
          <cell r="C30">
            <v>3.61</v>
          </cell>
          <cell r="D30">
            <v>0.20499999999999999</v>
          </cell>
        </row>
        <row r="31">
          <cell r="A31" t="str">
            <v>BSCC 2,00x2,00</v>
          </cell>
          <cell r="B31">
            <v>3</v>
          </cell>
          <cell r="C31">
            <v>6</v>
          </cell>
          <cell r="D31">
            <v>0.26500000000000001</v>
          </cell>
        </row>
        <row r="32">
          <cell r="A32" t="str">
            <v>BSCC 2,50x2,50</v>
          </cell>
          <cell r="B32">
            <v>3.5</v>
          </cell>
          <cell r="C32">
            <v>9</v>
          </cell>
          <cell r="D32">
            <v>0.315</v>
          </cell>
        </row>
        <row r="33">
          <cell r="A33" t="str">
            <v>BSCC 3,00x3,00</v>
          </cell>
          <cell r="B33">
            <v>4.0999999999999996</v>
          </cell>
          <cell r="C33">
            <v>13.32</v>
          </cell>
          <cell r="D33">
            <v>0.38500000000000001</v>
          </cell>
        </row>
        <row r="34">
          <cell r="A34" t="str">
            <v>BSCC 3,50x3,50</v>
          </cell>
          <cell r="B34">
            <v>4.7</v>
          </cell>
          <cell r="C34">
            <v>18.059999999999999</v>
          </cell>
          <cell r="D34">
            <v>0.43500000000000005</v>
          </cell>
        </row>
        <row r="35">
          <cell r="A35" t="str">
            <v>BDCC 1,50x1,50</v>
          </cell>
          <cell r="B35">
            <v>3.9</v>
          </cell>
          <cell r="C35">
            <v>6.84</v>
          </cell>
          <cell r="D35">
            <v>0.20499999999999999</v>
          </cell>
        </row>
        <row r="36">
          <cell r="A36" t="str">
            <v>BDCC 2,00x2,00</v>
          </cell>
          <cell r="B36">
            <v>5.0999999999999996</v>
          </cell>
          <cell r="C36">
            <v>11.5</v>
          </cell>
          <cell r="D36">
            <v>0.26500000000000001</v>
          </cell>
        </row>
        <row r="37">
          <cell r="A37" t="str">
            <v>BDCC 2,50x2,50</v>
          </cell>
          <cell r="B37">
            <v>6.1</v>
          </cell>
          <cell r="C37">
            <v>17.25</v>
          </cell>
          <cell r="D37">
            <v>0.315</v>
          </cell>
        </row>
        <row r="38">
          <cell r="A38" t="str">
            <v>BDCC 3,00x3,00</v>
          </cell>
          <cell r="B38">
            <v>7.2</v>
          </cell>
          <cell r="C38">
            <v>24.3</v>
          </cell>
          <cell r="D38">
            <v>0.375</v>
          </cell>
        </row>
        <row r="39">
          <cell r="A39" t="str">
            <v>BDCC 3,50x3,50</v>
          </cell>
          <cell r="B39">
            <v>8.5</v>
          </cell>
          <cell r="C39">
            <v>33.6</v>
          </cell>
          <cell r="D39">
            <v>0.43500000000000005</v>
          </cell>
        </row>
        <row r="40">
          <cell r="A40" t="str">
            <v>BTCC 1,50x1,50</v>
          </cell>
          <cell r="B40">
            <v>5.6</v>
          </cell>
          <cell r="C40">
            <v>10.069999999999999</v>
          </cell>
          <cell r="D40">
            <v>0.20499999999999999</v>
          </cell>
        </row>
        <row r="41">
          <cell r="A41" t="str">
            <v>BTCC 2,00x2,00</v>
          </cell>
          <cell r="B41">
            <v>7.3</v>
          </cell>
          <cell r="C41">
            <v>17</v>
          </cell>
          <cell r="D41">
            <v>0.26500000000000001</v>
          </cell>
        </row>
        <row r="42">
          <cell r="A42" t="str">
            <v>BTCC 2,50x2,50</v>
          </cell>
          <cell r="B42">
            <v>8.8000000000000007</v>
          </cell>
          <cell r="C42">
            <v>25.5</v>
          </cell>
          <cell r="D42">
            <v>0.315</v>
          </cell>
        </row>
        <row r="43">
          <cell r="A43" t="str">
            <v>BTCC 3,00x3,00</v>
          </cell>
          <cell r="B43">
            <v>10.5</v>
          </cell>
          <cell r="C43">
            <v>36</v>
          </cell>
          <cell r="D43">
            <v>0.375</v>
          </cell>
        </row>
        <row r="44">
          <cell r="A44" t="str">
            <v>BTCC 3,50x3,50</v>
          </cell>
          <cell r="B44">
            <v>12.5</v>
          </cell>
          <cell r="C44">
            <v>49.14</v>
          </cell>
          <cell r="D44">
            <v>0.43500000000000005</v>
          </cell>
        </row>
      </sheetData>
      <sheetData sheetId="2" refreshError="1"/>
      <sheetData sheetId="3">
        <row r="3">
          <cell r="B3">
            <v>1.3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 bueiros"/>
      <sheetName val="valas"/>
      <sheetName val="Resumo"/>
      <sheetName val="Constante"/>
    </sheetNames>
    <sheetDataSet>
      <sheetData sheetId="0"/>
      <sheetData sheetId="1">
        <row r="1">
          <cell r="A1" t="str">
            <v>Largura de valas - Escavação em caixão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</row>
        <row r="2">
          <cell r="A2" t="str">
            <v>Obra</v>
          </cell>
          <cell r="B2" t="str">
            <v>Diâmetro externo (m)</v>
          </cell>
          <cell r="C2" t="str">
            <v>B (m)</v>
          </cell>
          <cell r="D2" t="str">
            <v>Área da Seção da obra (m²)</v>
          </cell>
          <cell r="E2" t="str">
            <v>Volume do berço (m³/m)</v>
          </cell>
          <cell r="F2" t="str">
            <v>Pedra britada ou cascalho (m³/m)</v>
          </cell>
          <cell r="G2" t="str">
            <v>Brita graduada ou areia (m³/m)</v>
          </cell>
        </row>
        <row r="3">
          <cell r="A3" t="str">
            <v>BST-ADS ø 100mm</v>
          </cell>
          <cell r="B3">
            <v>0.12</v>
          </cell>
          <cell r="C3">
            <v>0.52</v>
          </cell>
          <cell r="D3">
            <v>1.1304E-2</v>
          </cell>
          <cell r="E3">
            <v>5.2000000000000005E-2</v>
          </cell>
          <cell r="F3">
            <v>5.2000000000000005E-2</v>
          </cell>
          <cell r="G3">
            <v>0.12909600000000002</v>
          </cell>
        </row>
        <row r="4">
          <cell r="A4" t="str">
            <v>BST-ADS ø 150mm</v>
          </cell>
          <cell r="B4">
            <v>0.17599999999999999</v>
          </cell>
          <cell r="C4">
            <v>0.57600000000000007</v>
          </cell>
          <cell r="D4">
            <v>2.431616E-2</v>
          </cell>
          <cell r="E4">
            <v>5.7600000000000012E-2</v>
          </cell>
          <cell r="F4">
            <v>5.7600000000000012E-2</v>
          </cell>
          <cell r="G4">
            <v>0.16345984</v>
          </cell>
        </row>
        <row r="5">
          <cell r="A5" t="str">
            <v>BST-ADS ø 200mm</v>
          </cell>
          <cell r="B5">
            <v>0.23200000000000001</v>
          </cell>
          <cell r="C5">
            <v>0.63200000000000001</v>
          </cell>
          <cell r="D5">
            <v>4.2251840000000006E-2</v>
          </cell>
          <cell r="E5">
            <v>6.3200000000000006E-2</v>
          </cell>
          <cell r="F5">
            <v>6.3200000000000006E-2</v>
          </cell>
          <cell r="G5">
            <v>0.19917215999999999</v>
          </cell>
        </row>
        <row r="6">
          <cell r="A6" t="str">
            <v>BST-ADS ø 250mm</v>
          </cell>
          <cell r="B6">
            <v>0.28999999999999998</v>
          </cell>
          <cell r="C6">
            <v>0.69</v>
          </cell>
          <cell r="D6">
            <v>6.6018499999999994E-2</v>
          </cell>
          <cell r="E6">
            <v>6.8999999999999992E-2</v>
          </cell>
          <cell r="F6">
            <v>6.8999999999999992E-2</v>
          </cell>
          <cell r="G6">
            <v>0.23758149999999995</v>
          </cell>
        </row>
        <row r="7">
          <cell r="A7" t="str">
            <v>BST-ADS ø 300mm</v>
          </cell>
          <cell r="B7">
            <v>0.36699999999999999</v>
          </cell>
          <cell r="C7">
            <v>0.76700000000000002</v>
          </cell>
          <cell r="D7">
            <v>0.10573086500000001</v>
          </cell>
          <cell r="E7">
            <v>7.6700000000000004E-2</v>
          </cell>
          <cell r="F7">
            <v>7.6700000000000004E-2</v>
          </cell>
          <cell r="G7">
            <v>0.29080813500000002</v>
          </cell>
        </row>
        <row r="8">
          <cell r="A8" t="str">
            <v>BST-ADS ø 375mm</v>
          </cell>
          <cell r="B8">
            <v>0.44500000000000001</v>
          </cell>
          <cell r="C8">
            <v>0.84499999999999997</v>
          </cell>
          <cell r="D8">
            <v>0.15544962500000001</v>
          </cell>
          <cell r="E8">
            <v>8.4500000000000006E-2</v>
          </cell>
          <cell r="F8">
            <v>8.4500000000000006E-2</v>
          </cell>
          <cell r="G8">
            <v>0.34732537499999994</v>
          </cell>
        </row>
        <row r="9">
          <cell r="A9" t="str">
            <v>BST-ADS ø 450mm</v>
          </cell>
          <cell r="B9">
            <v>0.54500000000000004</v>
          </cell>
          <cell r="C9">
            <v>0.98124999999999996</v>
          </cell>
          <cell r="D9">
            <v>0.23316462500000004</v>
          </cell>
          <cell r="E9">
            <v>9.8125000000000004E-2</v>
          </cell>
          <cell r="F9">
            <v>9.8125000000000004E-2</v>
          </cell>
          <cell r="G9">
            <v>0.448804125</v>
          </cell>
        </row>
        <row r="10">
          <cell r="A10" t="str">
            <v>BST-ADS ø 600mm</v>
          </cell>
          <cell r="B10">
            <v>0.71699999999999997</v>
          </cell>
          <cell r="C10">
            <v>1.19625</v>
          </cell>
          <cell r="D10">
            <v>0.40355986499999996</v>
          </cell>
          <cell r="E10">
            <v>0.11962500000000001</v>
          </cell>
          <cell r="F10">
            <v>0.11962500000000001</v>
          </cell>
          <cell r="G10">
            <v>0.6335888850000001</v>
          </cell>
        </row>
        <row r="11">
          <cell r="A11" t="str">
            <v>BST-ADS ø 750mm</v>
          </cell>
          <cell r="B11">
            <v>0.9</v>
          </cell>
          <cell r="C11">
            <v>1.425</v>
          </cell>
          <cell r="D11">
            <v>0.63585000000000003</v>
          </cell>
          <cell r="E11">
            <v>0.14250000000000002</v>
          </cell>
          <cell r="F11">
            <v>0.21375</v>
          </cell>
          <cell r="G11">
            <v>0.86040000000000005</v>
          </cell>
        </row>
        <row r="12">
          <cell r="A12" t="str">
            <v>BST-ADS ø 900mm</v>
          </cell>
          <cell r="B12">
            <v>1.044</v>
          </cell>
          <cell r="C12">
            <v>1.6050000000000002</v>
          </cell>
          <cell r="D12">
            <v>0.85559976000000004</v>
          </cell>
          <cell r="E12">
            <v>0.16050000000000003</v>
          </cell>
          <cell r="F12">
            <v>0.24075000000000002</v>
          </cell>
          <cell r="G12">
            <v>1.0607702400000001</v>
          </cell>
        </row>
        <row r="13">
          <cell r="A13" t="str">
            <v>BST-ADS ø 1050mm</v>
          </cell>
          <cell r="B13">
            <v>1.212</v>
          </cell>
          <cell r="C13">
            <v>1.8149999999999999</v>
          </cell>
          <cell r="D13">
            <v>1.15312104</v>
          </cell>
          <cell r="E13">
            <v>0.18149999999999999</v>
          </cell>
          <cell r="F13">
            <v>0.27224999999999999</v>
          </cell>
          <cell r="G13">
            <v>1.3189089599999997</v>
          </cell>
        </row>
        <row r="14">
          <cell r="A14" t="str">
            <v>BST-ADS ø 1200mm</v>
          </cell>
          <cell r="B14">
            <v>1.367</v>
          </cell>
          <cell r="C14">
            <v>2.00875</v>
          </cell>
          <cell r="D14">
            <v>1.4669208650000001</v>
          </cell>
          <cell r="E14">
            <v>0.20087500000000003</v>
          </cell>
          <cell r="F14">
            <v>0.30131249999999998</v>
          </cell>
          <cell r="G14">
            <v>1.5803528849999999</v>
          </cell>
        </row>
        <row r="15">
          <cell r="A15" t="str">
            <v>BST-ADS ø 1500mm</v>
          </cell>
          <cell r="B15">
            <v>1.663</v>
          </cell>
          <cell r="C15">
            <v>2.3787499999999997</v>
          </cell>
          <cell r="D15">
            <v>2.1709716650000002</v>
          </cell>
          <cell r="E15">
            <v>0.23787499999999998</v>
          </cell>
          <cell r="F15">
            <v>0.35681249999999992</v>
          </cell>
          <cell r="G15">
            <v>2.141702084999999</v>
          </cell>
        </row>
        <row r="16">
          <cell r="A16" t="str">
            <v>BDT-ADS ø 1050mm</v>
          </cell>
          <cell r="B16">
            <v>1.212</v>
          </cell>
          <cell r="C16">
            <v>3.9359999999999995</v>
          </cell>
          <cell r="D16">
            <v>2.3062420800000001</v>
          </cell>
          <cell r="E16">
            <v>0.39359999999999995</v>
          </cell>
          <cell r="F16">
            <v>0.59039999999999992</v>
          </cell>
          <cell r="G16">
            <v>3.0545899199999984</v>
          </cell>
        </row>
        <row r="17">
          <cell r="A17" t="str">
            <v>BDT-ADS ø 1200mm</v>
          </cell>
          <cell r="B17">
            <v>1.367</v>
          </cell>
          <cell r="C17">
            <v>4.4009999999999998</v>
          </cell>
          <cell r="D17">
            <v>2.9338417300000001</v>
          </cell>
          <cell r="E17">
            <v>0.44009999999999999</v>
          </cell>
          <cell r="F17">
            <v>0.6601499999999999</v>
          </cell>
          <cell r="G17">
            <v>3.742475269999999</v>
          </cell>
        </row>
        <row r="18">
          <cell r="A18" t="str">
            <v>BDT-ADS ø 1500mm</v>
          </cell>
          <cell r="B18">
            <v>1.663</v>
          </cell>
          <cell r="C18">
            <v>5.2889999999999997</v>
          </cell>
          <cell r="D18">
            <v>4.3419433300000003</v>
          </cell>
          <cell r="E18">
            <v>0.52890000000000004</v>
          </cell>
          <cell r="F18">
            <v>0.79334999999999989</v>
          </cell>
          <cell r="G18">
            <v>5.2470136699999985</v>
          </cell>
        </row>
        <row r="19">
          <cell r="A19" t="str">
            <v>BTT-ADS ø 1050mm</v>
          </cell>
          <cell r="B19">
            <v>1.212</v>
          </cell>
          <cell r="C19">
            <v>6.0569999999999995</v>
          </cell>
          <cell r="D19">
            <v>3.4593631199999999</v>
          </cell>
          <cell r="E19">
            <v>0.60570000000000002</v>
          </cell>
          <cell r="F19">
            <v>0.90854999999999986</v>
          </cell>
          <cell r="G19">
            <v>4.7902708799999987</v>
          </cell>
        </row>
        <row r="20">
          <cell r="A20" t="str">
            <v>BTT-ADS ø 1200mm</v>
          </cell>
          <cell r="B20">
            <v>1.367</v>
          </cell>
          <cell r="C20">
            <v>6.7932499999999996</v>
          </cell>
          <cell r="D20">
            <v>4.4007625949999998</v>
          </cell>
          <cell r="E20">
            <v>0.67932499999999996</v>
          </cell>
          <cell r="F20">
            <v>1.0189874999999999</v>
          </cell>
          <cell r="G20">
            <v>5.9045976549999981</v>
          </cell>
        </row>
        <row r="21">
          <cell r="A21" t="str">
            <v>BTT-ADS ø 1500mm</v>
          </cell>
          <cell r="B21">
            <v>1.663</v>
          </cell>
          <cell r="C21">
            <v>8.1992499999999993</v>
          </cell>
          <cell r="D21">
            <v>6.5129149950000009</v>
          </cell>
          <cell r="E21">
            <v>0.81992500000000001</v>
          </cell>
          <cell r="F21">
            <v>1.2298874999999998</v>
          </cell>
          <cell r="G21">
            <v>8.3523252549999967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"/>
      <sheetName val="dispositivos"/>
      <sheetName val="Plan1"/>
    </sheetNames>
    <sheetDataSet>
      <sheetData sheetId="0"/>
      <sheetData sheetId="1">
        <row r="1">
          <cell r="B1" t="str">
            <v>DISPOSITIVOS</v>
          </cell>
        </row>
        <row r="2">
          <cell r="B2" t="str">
            <v>Boca Normal para Bueiro Simples Tubular de Concreto BSTC Ø 600mm</v>
          </cell>
        </row>
        <row r="3">
          <cell r="B3" t="str">
            <v>Bueiro Simples Tubular de Concreto - BSTC Ø 600mm - (CORPO)</v>
          </cell>
        </row>
        <row r="4">
          <cell r="B4" t="str">
            <v>Caixa Coletora de Sarjeta - CCS 01 c/ Grelha de Concreto - TCC 01 Ø 600mm x H = 2,0m</v>
          </cell>
        </row>
        <row r="5">
          <cell r="B5" t="str">
            <v>Canaleta retangular de Concreto 0,60xVAR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"/>
      <sheetName val="dispositivos"/>
      <sheetName val="Quantitativos"/>
      <sheetName val="total"/>
      <sheetName val="quantidades"/>
    </sheetNames>
    <sheetDataSet>
      <sheetData sheetId="0"/>
      <sheetData sheetId="1">
        <row r="1">
          <cell r="A1" t="str">
            <v>DISPOSITIVOS</v>
          </cell>
        </row>
        <row r="2">
          <cell r="A2" t="str">
            <v>BACIA DE ACUMULAÇÃO TIPO I</v>
          </cell>
        </row>
        <row r="3">
          <cell r="A3" t="str">
            <v>BACIA DE ACUMULAÇÃO TIPO I - A</v>
          </cell>
        </row>
        <row r="4">
          <cell r="A4" t="str">
            <v>BACIA DE ACUMULAÇÃO TIPO II</v>
          </cell>
        </row>
        <row r="5">
          <cell r="A5" t="str">
            <v>BACIA DE ACUMULAÇÃO TIPO II - A</v>
          </cell>
        </row>
        <row r="6">
          <cell r="A6" t="str">
            <v>BOCA DE SAÍDA DE CONCRETO PARA DRENO SUB-SUPERFICIAL - BDS 01</v>
          </cell>
        </row>
        <row r="7">
          <cell r="A7" t="str">
            <v>BOCA DE SAÍDA DE CONCRETO PARA DRENO SUB-SUPERFICIAL - BDS 02</v>
          </cell>
        </row>
        <row r="8">
          <cell r="A8" t="str">
            <v>CAIXA COLETORA DE SARJETA EM ALVENARIA - CCA - 1,00&lt;H=1,50</v>
          </cell>
        </row>
        <row r="9">
          <cell r="A9" t="str">
            <v>CAIXA COLETORA DE SARJETA EM ALVENARIA - CCA - 1,50&lt;H=2,00</v>
          </cell>
        </row>
        <row r="10">
          <cell r="A10" t="str">
            <v>CAIXA COLETORA DE SARJETA EM ALVENARIA - CCA - 2,00&lt;H=2,50</v>
          </cell>
        </row>
        <row r="11">
          <cell r="A11" t="str">
            <v>CAIXA COLETORA DE SARJETA EM ALVENARIA - CCA - 2,50&lt;H=3,00</v>
          </cell>
        </row>
        <row r="12">
          <cell r="A12" t="str">
            <v>CAIXA COLETORA DE SARJETA EM ALVENARIA - CCA - 3,00&lt;H=3,50</v>
          </cell>
        </row>
        <row r="13">
          <cell r="A13" t="str">
            <v>CAIXA COLETORA DE SARJETA EM ALVENARIA - CCA - H=1,00</v>
          </cell>
        </row>
        <row r="14">
          <cell r="A14" t="str">
            <v>CAIXA COLETORA DE SARJETA EM CONCRETO - CCC 01 p/ ø 40 - 1,00&lt;H=1,50</v>
          </cell>
        </row>
        <row r="15">
          <cell r="A15" t="str">
            <v>CAIXA COLETORA DE SARJETA EM CONCRETO - CCC 01 p/ ø 40 - 1,50&lt;H=2,00</v>
          </cell>
        </row>
        <row r="16">
          <cell r="A16" t="str">
            <v>CAIXA COLETORA DE SARJETA EM CONCRETO - CCC 01 p/ ø 40 - 2,00&lt;H=2,50</v>
          </cell>
        </row>
        <row r="17">
          <cell r="A17" t="str">
            <v>CAIXA COLETORA DE SARJETA EM CONCRETO - CCC 01 p/ ø 40 - 2,50&lt;H=3,00</v>
          </cell>
        </row>
        <row r="18">
          <cell r="A18" t="str">
            <v>CAIXA COLETORA DE SARJETA EM CONCRETO - CCC 01 p/ ø 40 - 3,00&lt;H=3,50</v>
          </cell>
        </row>
        <row r="19">
          <cell r="A19" t="str">
            <v>CAIXA COLETORA DE SARJETA EM CONCRETO - CCC 01 p/ ø 40 - H=1,00</v>
          </cell>
        </row>
        <row r="20">
          <cell r="A20" t="str">
            <v>CAIXA COLETORA DE SARJETA EM CONCRETO - CCC 01 p/ ø 60 - 1,00&lt;H=1,50</v>
          </cell>
        </row>
        <row r="21">
          <cell r="A21" t="str">
            <v>CAIXA COLETORA DE SARJETA EM CONCRETO - CCC 01 p/ ø 60 - 1,50&lt;H=2,00</v>
          </cell>
        </row>
        <row r="22">
          <cell r="A22" t="str">
            <v>CAIXA COLETORA DE SARJETA EM CONCRETO - CCC 01 p/ ø 60 - 2,00&lt;H=2,50</v>
          </cell>
        </row>
        <row r="23">
          <cell r="A23" t="str">
            <v>CAIXA COLETORA DE SARJETA EM CONCRETO - CCC 01 p/ ø 60 - 2,50&lt;H=3,00</v>
          </cell>
        </row>
        <row r="24">
          <cell r="A24" t="str">
            <v>CAIXA COLETORA DE SARJETA EM CONCRETO - CCC 01 p/ ø 60 - 3,00&lt;H=3,50</v>
          </cell>
        </row>
        <row r="25">
          <cell r="A25" t="str">
            <v>CAIXA COLETORA DE SARJETA EM CONCRETO - CCC 01 p/ ø 60 - H=1,00</v>
          </cell>
        </row>
        <row r="26">
          <cell r="A26" t="str">
            <v>CAIXA COLETORA DE SARJETA EM CONCRETO - CCC 01 p/ ø 80 - 1,00&lt;H=1,50</v>
          </cell>
        </row>
        <row r="27">
          <cell r="A27" t="str">
            <v>CAIXA COLETORA DE SARJETA EM CONCRETO - CCC 01 p/ ø 80 - 1,50&lt;H=2,00</v>
          </cell>
        </row>
        <row r="28">
          <cell r="A28" t="str">
            <v>CAIXA COLETORA DE SARJETA EM CONCRETO - CCC 01 p/ ø 80 - 2,00&lt;H=2,50</v>
          </cell>
        </row>
        <row r="29">
          <cell r="A29" t="str">
            <v>CAIXA COLETORA DE SARJETA EM CONCRETO - CCC 01 p/ ø 80 - 2,50&lt;H=3,00</v>
          </cell>
        </row>
        <row r="30">
          <cell r="A30" t="str">
            <v>CAIXA COLETORA DE SARJETA EM CONCRETO - CCC 01 p/ ø 80 - 3,00&lt;H=3,50</v>
          </cell>
        </row>
        <row r="31">
          <cell r="A31" t="str">
            <v>CAIXA COLETORA DE SARJETA EM CONCRETO - CCC 01 p/ ø 80 - H=1,00</v>
          </cell>
        </row>
        <row r="32">
          <cell r="A32" t="str">
            <v>CAIXA COLETORA DE SARJETA EM CONCRETO - CCC 02 p/ ø 100 - 1,00&lt;H=1,50</v>
          </cell>
        </row>
        <row r="33">
          <cell r="A33" t="str">
            <v>CAIXA COLETORA DE SARJETA EM CONCRETO - CCC 02 p/ ø 100 - 1,50&lt;H=2,00</v>
          </cell>
        </row>
        <row r="34">
          <cell r="A34" t="str">
            <v>CAIXA COLETORA DE SARJETA EM CONCRETO - CCC 02 p/ ø 100 - 2,00&lt;H=2,50</v>
          </cell>
        </row>
        <row r="35">
          <cell r="A35" t="str">
            <v>CAIXA COLETORA DE SARJETA EM CONCRETO - CCC 02 p/ ø 100 - 2,50&lt;H=3,00</v>
          </cell>
        </row>
        <row r="36">
          <cell r="A36" t="str">
            <v>CAIXA COLETORA DE SARJETA EM CONCRETO - CCC 02 p/ ø 100 - 3,00&lt;H=3,50</v>
          </cell>
        </row>
        <row r="37">
          <cell r="A37" t="str">
            <v>CAIXA COLETORA DE SARJETA EM CONCRETO - CCC 02 p/ ø 100 - H=1,00</v>
          </cell>
        </row>
        <row r="38">
          <cell r="A38" t="str">
            <v>CAIXA COLETORA DE SARJETA EM CONCRETO - CCC 02 p/ ø 120 - 1,00&lt;H=1,50</v>
          </cell>
        </row>
        <row r="39">
          <cell r="A39" t="str">
            <v>CAIXA COLETORA DE SARJETA EM CONCRETO - CCC 02 p/ ø 120 - 1,50&lt;H=2,00</v>
          </cell>
        </row>
        <row r="40">
          <cell r="A40" t="str">
            <v>CAIXA COLETORA DE SARJETA EM CONCRETO - CCC 02 p/ ø 120 - 2,00&lt;H=2,50</v>
          </cell>
        </row>
        <row r="41">
          <cell r="A41" t="str">
            <v>CAIXA COLETORA DE SARJETA EM CONCRETO - CCC 02 p/ ø 120 - 2,50&lt;H=3,00</v>
          </cell>
        </row>
        <row r="42">
          <cell r="A42" t="str">
            <v>CAIXA COLETORA DE SARJETA EM CONCRETO - CCC 02 p/ ø 120 - 3,00&lt;H=3,50</v>
          </cell>
        </row>
        <row r="43">
          <cell r="A43" t="str">
            <v>CAIXA COLETORA DE SARJETA EM CONCRETO - CCC 02 p/ ø 120 - H=1,00</v>
          </cell>
        </row>
        <row r="44">
          <cell r="A44" t="str">
            <v>CAMADA DRENANTE PARA CORTE EM ROCHA - CDR</v>
          </cell>
        </row>
        <row r="45">
          <cell r="A45" t="str">
            <v>CANAL TRAPEZOIDAL DE PEDRA ARGAMASSADA B=1,00 X H=1,00</v>
          </cell>
        </row>
        <row r="46">
          <cell r="A46" t="str">
            <v>DESCIDA D'ÁGUA EM DEGRAUS TALUDE DE ATERRO - DDD 01</v>
          </cell>
        </row>
        <row r="47">
          <cell r="A47" t="str">
            <v>DESCIDA D'ÁGUA EM DEGRAUS TALUDE DE ATERRO - DDD 02</v>
          </cell>
        </row>
        <row r="48">
          <cell r="A48" t="str">
            <v>DESCIDA D'ÁGUA EM DEGRAUS TALUDE DE ATERRO - DDD 03</v>
          </cell>
        </row>
        <row r="49">
          <cell r="A49" t="str">
            <v>DESCIDA D'ÁGUA EM DEGRAUS TALUDE DE ATERRO - DDD 04</v>
          </cell>
        </row>
        <row r="50">
          <cell r="A50" t="str">
            <v>DESCIDA D'ÁGUA EM DEGRAUS TALUDE DE ATERRO - DDD 05</v>
          </cell>
        </row>
        <row r="51">
          <cell r="A51" t="str">
            <v>DESCIDA D'ÁGUA EM DEGRAUS TALUDE DE ATERRO - DDD 06</v>
          </cell>
        </row>
        <row r="52">
          <cell r="A52" t="str">
            <v>DESCIDA D'ÁGUA EM DEGRAUS TALUDE DE ATERRO - DDD 07</v>
          </cell>
        </row>
        <row r="53">
          <cell r="A53" t="str">
            <v>DESCIDA D'ÁGUA EM DEGRAUS TALUDE DE ATERRO - DDD 08</v>
          </cell>
        </row>
        <row r="54">
          <cell r="A54" t="str">
            <v>DESCIDA D'ÁGUA EM DEGRAUS TALUDE DE ATERRO - DDD 09</v>
          </cell>
        </row>
        <row r="55">
          <cell r="A55" t="str">
            <v>DESCIDA D'ÁGUA EM DEGRAUS TALUDE DE ATERRO - DDD 10</v>
          </cell>
        </row>
        <row r="56">
          <cell r="A56" t="str">
            <v>DESCIDA D'ÁGUA EM DEGRAUS TALUDE DE ATERRO - DDD 11</v>
          </cell>
        </row>
        <row r="57">
          <cell r="A57" t="str">
            <v>DESCIDA D'ÁGUA EM DEGRAUS TALUDE DE ATERRO - DDD 12</v>
          </cell>
        </row>
        <row r="58">
          <cell r="A58" t="str">
            <v>DESCIDA D'ÁGUA EM DEGRAUS TALUDE DE ATERRO - DDD 13</v>
          </cell>
        </row>
        <row r="59">
          <cell r="A59" t="str">
            <v>DESCIDA D'ÁGUA EM DEGRAUS TALUDE DE ATERRO - DDD 14</v>
          </cell>
        </row>
        <row r="60">
          <cell r="A60" t="str">
            <v>DESCIDA D'ÁGUA EM DEGRAUS TALUDE DE ATERRO - DDD 15</v>
          </cell>
        </row>
        <row r="61">
          <cell r="A61" t="str">
            <v>DESCIDA D'ÁGUA EM DEGRAUS TALUDE DE ATERRO - DDD 16</v>
          </cell>
        </row>
        <row r="62">
          <cell r="A62" t="str">
            <v>DESCIDA D'ÁGUA EM DEGRAUS TALUDE DE CORTE - DCD 01</v>
          </cell>
        </row>
        <row r="63">
          <cell r="A63" t="str">
            <v>DESCIDA D'ÁGUA EM DEGRAUS TALUDE DE CORTE - DCD 02</v>
          </cell>
        </row>
        <row r="64">
          <cell r="A64" t="str">
            <v>DESCIDA D'ÁGUA EM DEGRAUS TALUDE DE CORTE - DCD 03</v>
          </cell>
        </row>
        <row r="65">
          <cell r="A65" t="str">
            <v>DESCIDA D'ÁGUA EM DEGRAUS TALUDE DE CORTE - DCD 04</v>
          </cell>
        </row>
        <row r="66">
          <cell r="A66" t="str">
            <v>DESCIDA D'ÁGUA EM DEGRAUS TALUDE DE CORTE - DCD 05</v>
          </cell>
        </row>
        <row r="67">
          <cell r="A67" t="str">
            <v>DESCIDA D'ÁGUA EM DEGRAUS TALUDE DE CORTE - DCD 06</v>
          </cell>
        </row>
        <row r="68">
          <cell r="A68" t="str">
            <v>DESCIDA D'ÁGUA EM DEGRAUS TALUDE DE CORTE - DCD 07</v>
          </cell>
        </row>
        <row r="69">
          <cell r="A69" t="str">
            <v>DESCIDA D'ÁGUA EM DEGRAUS TALUDE DE CORTE - DCD 08</v>
          </cell>
        </row>
        <row r="70">
          <cell r="A70" t="str">
            <v>DESCIDA D'ÁGUA EM TALUDE DE ATERRO - DDA 01</v>
          </cell>
        </row>
        <row r="71">
          <cell r="A71" t="str">
            <v>DESCIDA D'ÁGUA EM TALUDE DE ATERRO - DDA 02</v>
          </cell>
        </row>
        <row r="72">
          <cell r="A72" t="str">
            <v>DESCIDA D'ÁGUA EM TALUDE DE ATERRO - DDA 03</v>
          </cell>
        </row>
        <row r="73">
          <cell r="A73" t="str">
            <v>DESCIDA D'ÁGUA EM TALUDE DE ATERRO - DDA 04</v>
          </cell>
        </row>
        <row r="74">
          <cell r="A74" t="str">
            <v>DESCIDA D'ÁGUA EM TALUDE DE ATERRO - DDA 05</v>
          </cell>
        </row>
        <row r="75">
          <cell r="A75" t="str">
            <v>DESCIDA D'ÁGUA EM TALUDE DE ATERRO - DDA 06</v>
          </cell>
        </row>
        <row r="76">
          <cell r="A76" t="str">
            <v>DESCIDA D'ÁGUA EM TALUDE DE ATERRO - DDA 07</v>
          </cell>
        </row>
        <row r="77">
          <cell r="A77" t="str">
            <v>DESCIDA D'ÁGUA EM TALUDE DE ATERRO - DDA 08</v>
          </cell>
        </row>
        <row r="78">
          <cell r="A78" t="str">
            <v>DESCIDA D'ÁGUA EM TALUDE DE ATERRO - DDA 09</v>
          </cell>
        </row>
        <row r="79">
          <cell r="A79" t="str">
            <v>DESCIDA D'ÁGUA EM TALUDE DE ATERRO - DDA 10</v>
          </cell>
        </row>
        <row r="80">
          <cell r="A80" t="str">
            <v>DESCIDA D'ÁGUA EM TALUDE DE ATERRO - DDA 11</v>
          </cell>
        </row>
        <row r="81">
          <cell r="A81" t="str">
            <v>DESCIDA D'ÁGUA EM TALUDE DE ATERRO - DDA 12</v>
          </cell>
        </row>
        <row r="82">
          <cell r="A82" t="str">
            <v>DESCIDA D'ÁGUA EM TALUDE DE ATERRO - DDA 13</v>
          </cell>
        </row>
        <row r="83">
          <cell r="A83" t="str">
            <v>DESCIDA D'ÁGUA EM TALUDE DE ATERRO - DDA 14</v>
          </cell>
        </row>
        <row r="84">
          <cell r="A84" t="str">
            <v>DESCIDA D'ÁGUA EM TALUDE DE ATERRO, COM CALHA METÁLICA - DCM</v>
          </cell>
        </row>
        <row r="85">
          <cell r="A85" t="str">
            <v>DISPERSOR - DSP 01</v>
          </cell>
        </row>
        <row r="86">
          <cell r="A86" t="str">
            <v>DISPERSOR - DSP 02</v>
          </cell>
        </row>
        <row r="87">
          <cell r="A87" t="str">
            <v>DISPERSOR - DSP 03</v>
          </cell>
        </row>
        <row r="88">
          <cell r="A88" t="str">
            <v>DISPERSOR - DSP 04</v>
          </cell>
        </row>
        <row r="89">
          <cell r="A89" t="str">
            <v>DISPERSOR - DSP 05</v>
          </cell>
        </row>
        <row r="90">
          <cell r="A90" t="str">
            <v>DISPERSOR - DSP 06</v>
          </cell>
        </row>
        <row r="91">
          <cell r="A91" t="str">
            <v>DISPERSOR - DSP 07</v>
          </cell>
        </row>
        <row r="92">
          <cell r="A92" t="str">
            <v>DISPERSOR - DSP 08</v>
          </cell>
        </row>
        <row r="93">
          <cell r="A93" t="str">
            <v>DISPERSOR - DSP 09</v>
          </cell>
        </row>
        <row r="94">
          <cell r="A94" t="str">
            <v>DISPERSOR - DSP 10</v>
          </cell>
        </row>
        <row r="95">
          <cell r="A95" t="str">
            <v>DISPERSOR - DSP 11</v>
          </cell>
        </row>
        <row r="96">
          <cell r="A96" t="str">
            <v>DISPERSOR - DSP 12</v>
          </cell>
        </row>
        <row r="97">
          <cell r="A97" t="str">
            <v>DISPERSOR - DSP 13</v>
          </cell>
        </row>
        <row r="98">
          <cell r="A98" t="str">
            <v>DISPERSOR - DSP 14</v>
          </cell>
        </row>
        <row r="99">
          <cell r="A99" t="str">
            <v>DISPERSOR - DSP 15</v>
          </cell>
        </row>
        <row r="100">
          <cell r="A100" t="str">
            <v>DISPERSOR - DSP 16</v>
          </cell>
        </row>
        <row r="101">
          <cell r="A101" t="str">
            <v>DISPERSOR - DSP 17</v>
          </cell>
        </row>
        <row r="102">
          <cell r="A102" t="str">
            <v>DISPERSOR - DSP 18</v>
          </cell>
        </row>
        <row r="103">
          <cell r="A103" t="str">
            <v>DISPERSOR - DSP 19</v>
          </cell>
        </row>
        <row r="104">
          <cell r="A104" t="str">
            <v>DISPERSOR - DSP 20</v>
          </cell>
        </row>
        <row r="105">
          <cell r="A105" t="str">
            <v>DISPERSOR - DSP 21</v>
          </cell>
        </row>
        <row r="106">
          <cell r="A106" t="str">
            <v>DISPERSOR - DSP 22</v>
          </cell>
        </row>
        <row r="107">
          <cell r="A107" t="str">
            <v>DISPERSOR - DSP 23</v>
          </cell>
        </row>
        <row r="108">
          <cell r="A108" t="str">
            <v>DISPERSOR - DSP 24</v>
          </cell>
        </row>
        <row r="109">
          <cell r="A109" t="str">
            <v>DISPERSOR - DSP 25</v>
          </cell>
        </row>
        <row r="110">
          <cell r="A110" t="str">
            <v>DISPERSOR - DSP 26</v>
          </cell>
        </row>
        <row r="111">
          <cell r="A111" t="str">
            <v>DISPERSOR - DSP 27</v>
          </cell>
        </row>
        <row r="112">
          <cell r="A112" t="str">
            <v>DISPERSOR - DSP 28</v>
          </cell>
        </row>
        <row r="113">
          <cell r="A113" t="str">
            <v>DISPERSOR - DSP 29</v>
          </cell>
        </row>
        <row r="114">
          <cell r="A114" t="str">
            <v>DISPERSOR - DSP 30</v>
          </cell>
        </row>
        <row r="115">
          <cell r="A115" t="str">
            <v>DISSIPADOR DE ENERGIA PARA DESCIDA D'ÁGUA E BOCAS DE BUEIRO - DEN 03</v>
          </cell>
        </row>
        <row r="116">
          <cell r="A116" t="str">
            <v>DISSIPADOR DE ENERGIA PARA DESCIDA D'ÁGUA E BOCAS DE BUEIRO - DEN 04</v>
          </cell>
        </row>
        <row r="117">
          <cell r="A117" t="str">
            <v>DISSIPADOR DE ENERGIA PARA DESCIDA D'ÁGUA E BOCAS DE BUEIRO - DEN 05</v>
          </cell>
        </row>
        <row r="118">
          <cell r="A118" t="str">
            <v>DISSIPADOR DE ENERGIA PARA DESCIDA D'ÁGUA E BOCAS DE BUEIRO - DEN 06</v>
          </cell>
        </row>
        <row r="119">
          <cell r="A119" t="str">
            <v>DISSIPADOR DE ENERGIA PARA DESCIDA D'ÁGUA E BOCAS DE BUEIRO - DEN 07</v>
          </cell>
        </row>
        <row r="120">
          <cell r="A120" t="str">
            <v>DISSIPADOR DE ENERGIA PARA DESCIDA D'ÁGUA E BOCAS DE BUEIRO - DEN 08</v>
          </cell>
        </row>
        <row r="121">
          <cell r="A121" t="str">
            <v>DISSIPADOR DE ENERGIA PARA DESCIDA D'ÁGUA E BOCAS DE BUEIRO - DEN 09</v>
          </cell>
        </row>
        <row r="122">
          <cell r="A122" t="str">
            <v>DISSIPADOR DE ENERGIA PARA DESCIDA D'ÁGUA E BOCAS DE BUEIRO - DEN 10</v>
          </cell>
        </row>
        <row r="123">
          <cell r="A123" t="str">
            <v>DISSIPADOR DE ENERGIA PARA DESCIDA D'ÁGUA E BOCAS DE BUEIRO - DEN 11</v>
          </cell>
        </row>
        <row r="124">
          <cell r="A124" t="str">
            <v>DISSIPADOR DE ENERGIA PARA DESCIDA D'ÁGUA E BOCAS DE BUEIRO - DEN 12</v>
          </cell>
        </row>
        <row r="125">
          <cell r="A125" t="str">
            <v>DISSIPADOR DE ENERGIA PARA DESCIDA D'ÁGUA E BOCAS DE BUEIRO - DEN 13</v>
          </cell>
        </row>
        <row r="126">
          <cell r="A126" t="str">
            <v>DISSIPADOR DE ENERGIA PARA DESCIDA D'ÁGUA E BOCAS DE BUEIRO - DEN 14</v>
          </cell>
        </row>
        <row r="127">
          <cell r="A127" t="str">
            <v>DISSIPADOR DE ENERGIA PARA DESCIDA D'ÁGUA E BOCAS DE BUEIRO - DEN 15</v>
          </cell>
        </row>
        <row r="128">
          <cell r="A128" t="str">
            <v>DISSIPADOR DE ENERGIA PARA DESCIDA D'ÁGUA E BOCAS DE BUEIRO - DEN 16</v>
          </cell>
        </row>
        <row r="129">
          <cell r="A129" t="str">
            <v>DISSIPADOR DE ENERGIA PARA DESCIDA D'ÁGUA E BOCAS DE BUEIRO - DEN 17</v>
          </cell>
        </row>
        <row r="130">
          <cell r="A130" t="str">
            <v>DISSIPADOR DE ENERGIA PARA DESCIDA D'ÁGUA E BOCAS DE BUEIRO - DEN 18</v>
          </cell>
        </row>
        <row r="131">
          <cell r="A131" t="str">
            <v>DISSIPADOR DE ENERGIA PARA DESCIDA D'ÁGUA E BOCAS DE BUEIRO - DEN 19</v>
          </cell>
        </row>
        <row r="132">
          <cell r="A132" t="str">
            <v>DISSIPADOR DE ENERGIA PARA DESCIDA D'ÁGUA E BOCAS DE BUEIRO - DEN 20</v>
          </cell>
        </row>
        <row r="133">
          <cell r="A133" t="str">
            <v>DISSIPADOR DE ENERGIA PARA SAÍDA D'ÁGUA E VPC - DEN 01</v>
          </cell>
        </row>
        <row r="134">
          <cell r="A134" t="str">
            <v>DISSIPADOR DE ENERGIA PARA SAÍDA D'ÁGUA E VPC - DEN 02</v>
          </cell>
        </row>
        <row r="135">
          <cell r="A135" t="str">
            <v>DRENO DE TALVEGUE - DTV 01</v>
          </cell>
        </row>
        <row r="136">
          <cell r="A136" t="str">
            <v>DRENO DE TALVEGUE - DTV 02</v>
          </cell>
        </row>
        <row r="137">
          <cell r="A137" t="str">
            <v>DRENO DE TALVEGUE - DTV 03</v>
          </cell>
        </row>
        <row r="138">
          <cell r="A138" t="str">
            <v>DRENO DE TALVEGUE - DTV 04</v>
          </cell>
        </row>
        <row r="139">
          <cell r="A139" t="str">
            <v>DRENO DE TALVEGUE - DTV 05</v>
          </cell>
        </row>
        <row r="140">
          <cell r="A140" t="str">
            <v>DRENO DE TALVEGUE - DTV 06</v>
          </cell>
        </row>
        <row r="141">
          <cell r="A141" t="str">
            <v>DRENO ESPINHA DE PEIXE - DEP</v>
          </cell>
        </row>
        <row r="142">
          <cell r="A142" t="str">
            <v>DRENO LONGITUDINAL PARA CORTE EM SOLO - DPS 01</v>
          </cell>
        </row>
        <row r="143">
          <cell r="A143" t="str">
            <v>DRENO LONGITUDINAL PARA CORTE EM SOLO - DPS 02</v>
          </cell>
        </row>
        <row r="144">
          <cell r="A144" t="str">
            <v>DRENO LONGITUDINAL PARA CORTE EM SOLO - DPS 03</v>
          </cell>
        </row>
        <row r="145">
          <cell r="A145" t="str">
            <v>DRENO LONGITUDINAL PARA CORTE EM SOLO - DPS 04</v>
          </cell>
        </row>
        <row r="146">
          <cell r="A146" t="str">
            <v>DRENO LONGITUDINAL PARA CORTE EM SOLO - DPS 05</v>
          </cell>
        </row>
        <row r="147">
          <cell r="A147" t="str">
            <v>DRENO LONGITUDINAL PARA CORTE EM SOLO - DPS 06</v>
          </cell>
        </row>
        <row r="148">
          <cell r="A148" t="str">
            <v>DRENO LONGITUDINAL PARA CORTE EM SOLO - DPS 07</v>
          </cell>
        </row>
        <row r="149">
          <cell r="A149" t="str">
            <v>DRENO LONGITUDINAL PARA CORTE EM SOLO - DPS 08</v>
          </cell>
        </row>
        <row r="150">
          <cell r="A150" t="str">
            <v>DRENO LONGITUDINAL PARA CORTE EM SOLO - DPS 09</v>
          </cell>
        </row>
        <row r="151">
          <cell r="A151" t="str">
            <v>DRENO LONGITUDINAL PARA CORTE EM SOLO - DPS 10</v>
          </cell>
        </row>
        <row r="152">
          <cell r="A152" t="str">
            <v>DRENO LONGITUDINAL PARA CORTE EM SOLO - DPS 11</v>
          </cell>
        </row>
        <row r="153">
          <cell r="A153" t="str">
            <v>DRENO LONGITUDINAL PARA CORTE EM SOLO - DPS 12</v>
          </cell>
        </row>
        <row r="154">
          <cell r="A154" t="str">
            <v>DRENO PROFUNDO - TERMINAL - DPT</v>
          </cell>
        </row>
        <row r="155">
          <cell r="A155" t="str">
            <v>DRENO PROFUNDO LONGITUDINAL PARA CORTE EM ROCHA - DPR</v>
          </cell>
        </row>
        <row r="156">
          <cell r="A156" t="str">
            <v>DRENO SUB-SUPERFICIAL - DSS 01</v>
          </cell>
        </row>
        <row r="157">
          <cell r="A157" t="str">
            <v>DRENO SUB-SUPERFICIAL - DSS 02</v>
          </cell>
        </row>
        <row r="158">
          <cell r="A158" t="str">
            <v>DRENO SUB-SUPERFICIAL - DSS 03</v>
          </cell>
        </row>
        <row r="159">
          <cell r="A159" t="str">
            <v>DRENO SUB-SUPERFICIAL - DSS 04</v>
          </cell>
        </row>
        <row r="160">
          <cell r="A160" t="str">
            <v>DRENO SUB-SUPERFICIAL - DSS 05</v>
          </cell>
        </row>
        <row r="161">
          <cell r="A161" t="str">
            <v>DRENO SUB-SUPERFICIAL - DSS 06</v>
          </cell>
        </row>
        <row r="162">
          <cell r="A162" t="str">
            <v>GRELHA DE CONCRETO PARA CAIXA COLETORA - GCC 01</v>
          </cell>
        </row>
        <row r="163">
          <cell r="A163" t="str">
            <v>GRELHA DE CONCRETO PARA CAIXA COLETORA - GCC 02</v>
          </cell>
        </row>
        <row r="164">
          <cell r="A164" t="str">
            <v>GRELHA DE CONCRETO PARA CAIXA COLETORA - GCC 03</v>
          </cell>
        </row>
        <row r="165">
          <cell r="A165" t="str">
            <v>LEIRA DE PROTEÇÃO - LPT</v>
          </cell>
        </row>
        <row r="166">
          <cell r="A166" t="str">
            <v>MEIO FIO DE CONCRETO - MFC 01A</v>
          </cell>
        </row>
        <row r="167">
          <cell r="A167" t="str">
            <v>MEIO FIO DE CONCRETO - MFC 01B</v>
          </cell>
        </row>
        <row r="168">
          <cell r="A168" t="str">
            <v>MEIO FIO DE CONCRETO - MFC 02</v>
          </cell>
        </row>
        <row r="169">
          <cell r="A169" t="str">
            <v>MEIO FIO DE CONCRETO - MFC 03</v>
          </cell>
        </row>
        <row r="170">
          <cell r="A170" t="str">
            <v>MURETA PARA PTOTEÇÃO DE CORTE - MPC</v>
          </cell>
        </row>
        <row r="171">
          <cell r="A171" t="str">
            <v>SAÍDA D'ÁGUA DUPLA, EM TALUDE DE ATERRO -  SDA TIPO 01</v>
          </cell>
        </row>
        <row r="172">
          <cell r="A172" t="str">
            <v>SAÍDA D'ÁGUA DUPLA, EM TALUDE DE ATERRO -  SDA TIPO 02</v>
          </cell>
        </row>
        <row r="173">
          <cell r="A173" t="str">
            <v>SAÍDA D'ÁGUA SIMPLES, EM TALUDE DE ATERRO - SSA TIPO 01</v>
          </cell>
        </row>
        <row r="174">
          <cell r="A174" t="str">
            <v>SAÍDA D'ÁGUA SIMPLES, EM TALUDE DE ATERRO - SSA TIPO 02</v>
          </cell>
        </row>
        <row r="175">
          <cell r="A175" t="str">
            <v>SAÍDA D'ÁGUA SIMPLES, EM TALUDE DE CORTE - SDC</v>
          </cell>
        </row>
        <row r="176">
          <cell r="A176" t="str">
            <v>SARJETA DE BANQUETA - SBA 01</v>
          </cell>
        </row>
        <row r="177">
          <cell r="A177" t="str">
            <v>SARJETA DE BANQUETA - SBA 02</v>
          </cell>
        </row>
        <row r="178">
          <cell r="A178" t="str">
            <v>SARJETA DE CONCRETO EM ATERRO - SCA 30/10</v>
          </cell>
        </row>
        <row r="179">
          <cell r="A179" t="str">
            <v>SARJETA DE CONCRETO EM ATERRO - SCA 30/15</v>
          </cell>
        </row>
        <row r="180">
          <cell r="A180" t="str">
            <v>SARJETA DE CONCRETO EM ATERRO - SCA 30/20</v>
          </cell>
        </row>
        <row r="181">
          <cell r="A181" t="str">
            <v>SARJETA DE CONCRETO EM ATERRO - SCA 40/10</v>
          </cell>
        </row>
        <row r="182">
          <cell r="A182" t="str">
            <v>SARJETA DE CONCRETO EM ATERRO - SCA 40/15</v>
          </cell>
        </row>
        <row r="183">
          <cell r="A183" t="str">
            <v>SARJETA DE CONCRETO EM ATERRO - SCA 40/20</v>
          </cell>
        </row>
        <row r="184">
          <cell r="A184" t="str">
            <v>SARJETA DE CONCRETO EM ATERRO - SCA 40/25</v>
          </cell>
        </row>
        <row r="185">
          <cell r="A185" t="str">
            <v>SARJETA DE CONCRETO EM ATERRO - SCA 50/10</v>
          </cell>
        </row>
        <row r="186">
          <cell r="A186" t="str">
            <v>SARJETA DE CONCRETO EM ATERRO - SCA 50/15</v>
          </cell>
        </row>
        <row r="187">
          <cell r="A187" t="str">
            <v>SARJETA DE CONCRETO EM ATERRO - SCA 50/20</v>
          </cell>
        </row>
        <row r="188">
          <cell r="A188" t="str">
            <v>SARJETA DE CONCRETO EM ATERRO - SCA 50/25</v>
          </cell>
        </row>
        <row r="189">
          <cell r="A189" t="str">
            <v>SARJETA DE CONCRETO EM ATERRO - SCA 50/30</v>
          </cell>
        </row>
        <row r="190">
          <cell r="A190" t="str">
            <v>SARJETA DE CONCRETO EM ATERRO - SCA 60/10</v>
          </cell>
        </row>
        <row r="191">
          <cell r="A191" t="str">
            <v>SARJETA DE CONCRETO EM ATERRO - SCA 60/15</v>
          </cell>
        </row>
        <row r="192">
          <cell r="A192" t="str">
            <v>SARJETA DE CONCRETO EM ATERRO - SCA 60/20</v>
          </cell>
        </row>
        <row r="193">
          <cell r="A193" t="str">
            <v>SARJETA DE CONCRETO EM ATERRO - SCA 60/25</v>
          </cell>
        </row>
        <row r="194">
          <cell r="A194" t="str">
            <v>SARJETA DE CONCRETO EM ATERRO - SCA 60/30</v>
          </cell>
        </row>
        <row r="195">
          <cell r="A195" t="str">
            <v>SARJETA DE CONCRETO EM ATERRO - SCA 70/10</v>
          </cell>
        </row>
        <row r="196">
          <cell r="A196" t="str">
            <v>SARJETA DE CONCRETO EM ATERRO - SCA 70/15</v>
          </cell>
        </row>
        <row r="197">
          <cell r="A197" t="str">
            <v>SARJETA DE CONCRETO EM ATERRO - SCA 70/20</v>
          </cell>
        </row>
        <row r="198">
          <cell r="A198" t="str">
            <v>SARJETA DE CONCRETO EM ATERRO - SCA 70/25</v>
          </cell>
        </row>
        <row r="199">
          <cell r="A199" t="str">
            <v>SARJETA DE CONCRETO EM ATERRO - SCA 70/30</v>
          </cell>
        </row>
        <row r="200">
          <cell r="A200" t="str">
            <v>SARJETA DE CONCRETO EM CANTEIRO CENTRAL - SCT 01</v>
          </cell>
        </row>
        <row r="201">
          <cell r="A201" t="str">
            <v>SARJETA DE CONCRETO EM CANTEIRO CENTRAL - SCT 02</v>
          </cell>
        </row>
        <row r="202">
          <cell r="A202" t="str">
            <v>SARJETA DE CONCRETO EM CANTEIRO CENTRAL - SCT 03</v>
          </cell>
        </row>
        <row r="203">
          <cell r="A203" t="str">
            <v>SARJETA DE CONCRETO EM CANTEIRO CENTRAL - SCT 04</v>
          </cell>
        </row>
        <row r="204">
          <cell r="A204" t="str">
            <v>SARJETA DE CONCRETO EM CORTE - SCC 125/25</v>
          </cell>
        </row>
        <row r="205">
          <cell r="A205" t="str">
            <v>SARJETA DE CONCRETO EM CORTE - SCC 50/10</v>
          </cell>
        </row>
        <row r="206">
          <cell r="A206" t="str">
            <v>SARJETA DE CONCRETO EM CORTE - SCC 50/15</v>
          </cell>
        </row>
        <row r="207">
          <cell r="A207" t="str">
            <v>SARJETA DE CONCRETO EM CORTE - SCC 50/20</v>
          </cell>
        </row>
        <row r="208">
          <cell r="A208" t="str">
            <v>SARJETA DE CONCRETO EM CORTE - SCC 60/10</v>
          </cell>
        </row>
        <row r="209">
          <cell r="A209" t="str">
            <v>SARJETA DE CONCRETO EM CORTE - SCC 60/15</v>
          </cell>
        </row>
        <row r="210">
          <cell r="A210" t="str">
            <v>SARJETA DE CONCRETO EM CORTE - SCC 60/20</v>
          </cell>
        </row>
        <row r="211">
          <cell r="A211" t="str">
            <v>SARJETA DE CONCRETO EM CORTE - SCC 60/25</v>
          </cell>
        </row>
        <row r="212">
          <cell r="A212" t="str">
            <v>SARJETA DE CONCRETO EM CORTE - SCC 70/10</v>
          </cell>
        </row>
        <row r="213">
          <cell r="A213" t="str">
            <v>SARJETA DE CONCRETO EM CORTE - SCC 70/15</v>
          </cell>
        </row>
        <row r="214">
          <cell r="A214" t="str">
            <v>SARJETA DE CONCRETO EM CORTE - SCC 70/20</v>
          </cell>
        </row>
        <row r="215">
          <cell r="A215" t="str">
            <v>SARJETA DE CONCRETO EM CORTE - SCC 70/25</v>
          </cell>
        </row>
        <row r="216">
          <cell r="A216" t="str">
            <v>SARJETA DE CONCRETO EM CORTE - SCC 70/30</v>
          </cell>
        </row>
        <row r="217">
          <cell r="A217" t="str">
            <v>SARJETA DE CONCRETO EM CORTE - SCC 80/10</v>
          </cell>
        </row>
        <row r="218">
          <cell r="A218" t="str">
            <v>SARJETA DE CONCRETO EM CORTE - SCC 80/15</v>
          </cell>
        </row>
        <row r="219">
          <cell r="A219" t="str">
            <v>SARJETA DE CONCRETO EM CORTE - SCC 80/20</v>
          </cell>
        </row>
        <row r="220">
          <cell r="A220" t="str">
            <v>SARJETA DE CONCRETO EM CORTE - SCC 80/25</v>
          </cell>
        </row>
        <row r="221">
          <cell r="A221" t="str">
            <v>SARJETA DE CONCRETO EM CORTE - SCC 80/30</v>
          </cell>
        </row>
        <row r="222">
          <cell r="A222" t="str">
            <v>SARJETA DE CONCRETO EM CORTE - SCC 90/10</v>
          </cell>
        </row>
        <row r="223">
          <cell r="A223" t="str">
            <v>SARJETA DE CONCRETO EM CORTE - SCC 90/15</v>
          </cell>
        </row>
        <row r="224">
          <cell r="A224" t="str">
            <v>SARJETA DE CONCRETO EM CORTE - SCC 90/20</v>
          </cell>
        </row>
        <row r="225">
          <cell r="A225" t="str">
            <v>SARJETA DE CONCRETO EM CORTE - SCC 90/25</v>
          </cell>
        </row>
        <row r="226">
          <cell r="A226" t="str">
            <v>SARJETA DE CONCRETO EM CORTE - SCC 90/30</v>
          </cell>
        </row>
        <row r="227">
          <cell r="A227" t="str">
            <v>SARJETA DE CONCRETO EM MEIA CANA - SMC 01</v>
          </cell>
        </row>
        <row r="228">
          <cell r="A228" t="str">
            <v>SARJETA DE CONCRETO EM MEIA CANA - SMC 02</v>
          </cell>
        </row>
        <row r="229">
          <cell r="A229" t="str">
            <v>SARJETA DE CONCRETO EM MEIA CANA - SMC 03</v>
          </cell>
        </row>
        <row r="230">
          <cell r="A230" t="str">
            <v>SARJETA DE CONCRETO EM MEIA CANA - SMC 04</v>
          </cell>
        </row>
        <row r="231">
          <cell r="A231" t="str">
            <v>SARJETA DE CONCRETO EM MEIA CANA - SMC 05</v>
          </cell>
        </row>
        <row r="232">
          <cell r="A232" t="str">
            <v>VALETA DE PROTEÇÃO DE ATERRO - VPA 01</v>
          </cell>
        </row>
        <row r="233">
          <cell r="A233" t="str">
            <v>VALETA DE PROTEÇÃO DE ATERRO - VPA 02</v>
          </cell>
        </row>
        <row r="234">
          <cell r="A234" t="str">
            <v>VALETA DE PROTEÇÃO DE CORTE - VPC 01</v>
          </cell>
        </row>
        <row r="235">
          <cell r="A235" t="str">
            <v>VALETA DE PROTEÇÃO DE CORTE - VPC 02</v>
          </cell>
        </row>
        <row r="236">
          <cell r="A236" t="str">
            <v>VALETA DE PROTEÇÃO DE CORTE - VPC 03</v>
          </cell>
        </row>
        <row r="237">
          <cell r="A237" t="str">
            <v>VALETA DE PROTEÇÃO DE CORTE - VPC 04</v>
          </cell>
        </row>
        <row r="238">
          <cell r="A238" t="str">
            <v>VALETA DE PROTEÇÃO DE CORTE - VPC 05</v>
          </cell>
        </row>
        <row r="239">
          <cell r="A239" t="str">
            <v>VALETA DE PROTEÇÃO DE CORTE - VPC 06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"/>
      <sheetName val="dispositivos"/>
    </sheetNames>
    <sheetDataSet>
      <sheetData sheetId="0" refreshError="1"/>
      <sheetData sheetId="1">
        <row r="1">
          <cell r="A1" t="str">
            <v>DISPOSITIVOS</v>
          </cell>
        </row>
        <row r="2">
          <cell r="A2" t="str">
            <v>Rede DN 800</v>
          </cell>
        </row>
        <row r="3">
          <cell r="A3" t="str">
            <v>Sarjeta de Concreto Urbana (SCU-TIPO B - PADRÃO SUDECAP)</v>
          </cell>
        </row>
        <row r="4">
          <cell r="A4" t="str">
            <v>Rede DN 400</v>
          </cell>
        </row>
        <row r="5">
          <cell r="A5" t="str">
            <v>Poço de Visita - PVI-03</v>
          </cell>
        </row>
        <row r="6">
          <cell r="A6" t="str">
            <v>Boca de Lobo Simples (BLS-01)</v>
          </cell>
        </row>
        <row r="7">
          <cell r="A7" t="str">
            <v>Bacia de acumulação</v>
          </cell>
        </row>
        <row r="8">
          <cell r="A8" t="str">
            <v>Bacia de captação em pedra argamassada para bueiros enterrados</v>
          </cell>
        </row>
        <row r="9">
          <cell r="A9" t="str">
            <v>BDCC - Bueiro Duplo Celular  de Concreto - Seção de  2,50 x 2,50 m ( 0 =&lt; h &lt; 100cm)</v>
          </cell>
        </row>
        <row r="10">
          <cell r="A10" t="str">
            <v>BDCC - Bueiro Duplo Celular  de Concreto - Seção de  2,50 x 2,50 m ( 100 =&lt; h &lt; 250cm)</v>
          </cell>
        </row>
        <row r="11">
          <cell r="A11" t="str">
            <v>BDCC - Bueiro Duplo Celular  de Concreto - Seção de  3,00 x 3,00 m ( 250 =&lt; h &lt; 500cm)</v>
          </cell>
        </row>
        <row r="12">
          <cell r="A12" t="str">
            <v>Boca de Saída para Dreno Longitudinal Profundo - BSD 02</v>
          </cell>
        </row>
        <row r="13">
          <cell r="A13" t="str">
            <v>Boca Normal de Bueiro Duplo Celular de Concreto 2,50 x 2,50 m</v>
          </cell>
        </row>
        <row r="14">
          <cell r="A14" t="str">
            <v>Boca Normal de Bueiro Duplo Celular de Concreto 3,00 x 3,00 m</v>
          </cell>
        </row>
        <row r="15">
          <cell r="A15" t="str">
            <v>Boca Normal de Bueiro Simples Celular de Concreto 2,00 x 2,00 m</v>
          </cell>
        </row>
        <row r="16">
          <cell r="A16" t="str">
            <v>Boca Normal de Bueiro Simples Celular de Concreto 2,50 x 2,50 m</v>
          </cell>
        </row>
        <row r="17">
          <cell r="A17" t="str">
            <v>Boca Normal de Bueiro Simples Celular de Concreto 3,00 x 3,00 m</v>
          </cell>
        </row>
        <row r="18">
          <cell r="A18" t="str">
            <v>Boca Normal de Bueiro Triplo Celular de Concreto 3,00 x 3,00 m</v>
          </cell>
        </row>
        <row r="19">
          <cell r="A19" t="str">
            <v>Boca Normal de Bueiro Triplo Celular de Concreto 3,50 x 3,50 m</v>
          </cell>
        </row>
        <row r="20">
          <cell r="A20" t="str">
            <v>Boca Normal para Bueiro Duplo Tubular de Concreto BDTC Ø 1.000mm</v>
          </cell>
        </row>
        <row r="21">
          <cell r="A21" t="str">
            <v>Boca Normal para Bueiro Duplo Tubular de Concreto BDTC Ø 1.200mm</v>
          </cell>
        </row>
        <row r="22">
          <cell r="A22" t="str">
            <v>Boca Normal para Bueiro Duplo Tubular de Concreto BDTC Ø 1.500mm</v>
          </cell>
        </row>
        <row r="23">
          <cell r="A23" t="str">
            <v>Boca Normal para Bueiro Simples Tubular de Concreto BSTC Ø 1.000mm</v>
          </cell>
        </row>
        <row r="24">
          <cell r="A24" t="str">
            <v>Boca Normal para Bueiro Simples Tubular de Concreto BSTC Ø 1.200mm</v>
          </cell>
        </row>
        <row r="25">
          <cell r="A25" t="str">
            <v>Boca Normal para Bueiro Simples Tubular de Concreto BSTC Ø 1.500mm</v>
          </cell>
        </row>
        <row r="26">
          <cell r="A26" t="str">
            <v>Boca Normal para Bueiro Simples Tubular de Concreto BSTC Ø 600mm</v>
          </cell>
        </row>
        <row r="27">
          <cell r="A27" t="str">
            <v>Boca Normal para Bueiro Simples Tubular de Concreto BSTC Ø 800mm</v>
          </cell>
        </row>
        <row r="28">
          <cell r="A28" t="str">
            <v>Boca Normal para Bueiro Triplo Tubular de Concreto BTTC Ø 1.500mm</v>
          </cell>
        </row>
        <row r="29">
          <cell r="A29" t="str">
            <v>BSCC - Bueiro Simples Celular  de Concreto - Seção de  2,00 x 2,00 m ( 0 =&lt; h &lt; 100cm)</v>
          </cell>
        </row>
        <row r="30">
          <cell r="A30" t="str">
            <v>BSCC - Bueiro Simples Celular  de Concreto - Seção de  2,00 x 2,00 m ( 100 =&lt; h &lt; 250cm)</v>
          </cell>
        </row>
        <row r="31">
          <cell r="A31" t="str">
            <v>BSCC - Bueiro Simples Celular  de Concreto - Seção de  2,00 x 2,00 m ( 250 =&lt; h &lt; 500cm)</v>
          </cell>
        </row>
        <row r="32">
          <cell r="A32" t="str">
            <v>BSCC - Bueiro Simples Celular  de Concreto - Seção de  2,50 x 2,50 m ( 0 =&lt; h &lt; 100cm)</v>
          </cell>
        </row>
        <row r="33">
          <cell r="A33" t="str">
            <v>BSCC - Bueiro Simples Celular  de Concreto - Seção de  2,50 x 2,50 m ( 100 =&lt; h &lt; 250cm)</v>
          </cell>
        </row>
        <row r="34">
          <cell r="A34" t="str">
            <v>BSCC - Bueiro Simples Celular  de Concreto - Seção de  2,50 x 2,50 m ( 500 =&lt; h &lt; 750cm)</v>
          </cell>
        </row>
        <row r="35">
          <cell r="A35" t="str">
            <v>BSCC - Bueiro Simples Celular  de Concreto - Seção de  3,00 x 3,00 m ( 0 =&lt; h &lt; 100cm)</v>
          </cell>
        </row>
        <row r="36">
          <cell r="A36" t="str">
            <v>BSCC - Bueiro Simples Celular  de Concreto - Seção de  3,00 x 3,00 m ( 100 =&lt; h &lt; 250cm)</v>
          </cell>
        </row>
        <row r="37">
          <cell r="A37" t="str">
            <v>BTCC - Bueiro Triplo Celular  de Concreto - Seção de  3,00 x 3,00 m ( 100 =&lt; h &lt; 250cm)</v>
          </cell>
        </row>
        <row r="38">
          <cell r="A38" t="str">
            <v>BTCC - Bueiro Triplo Celular  de Concreto - Seção de  3,50 x 3,50 m ( 0 =&lt; h &lt; 100cm)</v>
          </cell>
        </row>
        <row r="39">
          <cell r="A39" t="str">
            <v>BTCC - Bueiro Triplo Celular  de Concreto - Seção de  3,50 x 3,50 m ( 100 =&lt; h &lt; 250cm)</v>
          </cell>
        </row>
        <row r="40">
          <cell r="A40" t="str">
            <v>Bueiro Duplo em Polietileno - BDT-PEAD Ø 1050mm - (CORPO)</v>
          </cell>
        </row>
        <row r="41">
          <cell r="A41" t="str">
            <v>Bueiro Duplo em Polietileno - BDT-PEAD Ø 1200mm - (CORPO)</v>
          </cell>
        </row>
        <row r="42">
          <cell r="A42" t="str">
            <v>Bueiro Duplo em Polietileno - BDT-PEAD Ø 1500mm - (CORPO)</v>
          </cell>
        </row>
        <row r="43">
          <cell r="A43" t="str">
            <v>Bueiro Simples em Polietileno - BST-PEAD Ø 1050mm - (CORPO)</v>
          </cell>
        </row>
        <row r="44">
          <cell r="A44" t="str">
            <v>Bueiro Simples em Polietileno - BST-PEAD Ø 1200mm - (CORPO)</v>
          </cell>
        </row>
        <row r="45">
          <cell r="A45" t="str">
            <v>Bueiro Simples em Polietileno - BST-PEAD Ø 1500mm - (CORPO)</v>
          </cell>
        </row>
        <row r="46">
          <cell r="A46" t="str">
            <v>Bueiro Simples em Polietileno - BST-PEAD Ø 450mm - (CORPO)</v>
          </cell>
        </row>
        <row r="47">
          <cell r="A47" t="str">
            <v>Bueiro Simples em Polietileno - BST-PEAD Ø 600mm - (CORPO)</v>
          </cell>
        </row>
        <row r="48">
          <cell r="A48" t="str">
            <v>Bueiro Simples em Polietileno - BST-PEAD Ø 750mm - (CORPO)</v>
          </cell>
        </row>
        <row r="49">
          <cell r="A49" t="str">
            <v>Bueiro Simples em Polietileno - BST-PEAD Ø 900mm - (CORPO)</v>
          </cell>
        </row>
        <row r="50">
          <cell r="A50" t="str">
            <v>Bueiro Triplo em Polietileno - BTT-PEAD Ø 1500mm - (CORPO)</v>
          </cell>
        </row>
        <row r="51">
          <cell r="A51" t="str">
            <v>Caixa Coletora de Sarjeta - CCS 01 c/ Grelha de Concreto - TCC 01 Ø 600mm x H = 2,0m</v>
          </cell>
        </row>
        <row r="52">
          <cell r="A52" t="str">
            <v>Caixa Coletora de Sarjeta - CCS 02 c/ Grelha de Concreto - TCC 01 Ø 800mm x H = 2,0m</v>
          </cell>
        </row>
        <row r="53">
          <cell r="A53" t="str">
            <v>Caixa Coletora de Sarjeta - CCS 03 c/ Grelha de Concreto - TCC 01 Ø 1.000mm x H = 2,0m</v>
          </cell>
        </row>
        <row r="54">
          <cell r="A54" t="str">
            <v>Caixa Coletora de Sarjeta - CCS 04 c/ Grelha de Concreto - TCC 01 Ø 1.200mm x H = 2,0m</v>
          </cell>
        </row>
        <row r="55">
          <cell r="A55" t="str">
            <v>Caixa Coletora de Sarjeta - CCS 05 c/ Grelha de Concreto - TCC 01 Ø 600mm x H = 2,50m</v>
          </cell>
        </row>
        <row r="56">
          <cell r="A56" t="str">
            <v>Caixa Coletora de Sarjeta - CCS 06 c/ Grelha de Concreto - TCC 01 Ø 800mm x H = 2,50m</v>
          </cell>
        </row>
        <row r="57">
          <cell r="A57" t="str">
            <v>Caixa Coletora de Sarjeta - CCS 07 c/ Grelha de Concreto - TCC 01 Ø 1.000mm x H = 2,50m</v>
          </cell>
        </row>
        <row r="58">
          <cell r="A58" t="str">
            <v>Caixa Coletora de Sarjeta - CCS 08 c/ Grelha de Concreto - TCC 01 Ø 1.200mm x H = 2,50m</v>
          </cell>
        </row>
        <row r="59">
          <cell r="A59" t="str">
            <v>Caixa Coletora de Sarjeta - CCS 09 c/ Grelha de Concreto - TCC 01 Ø 600mm x H = 3,0m</v>
          </cell>
        </row>
        <row r="60">
          <cell r="A60" t="str">
            <v>Caixa Coletora de Sarjeta - CCS 12 c/ Grelha de Concreto - TCC 01 Ø 1.200mm x H = 3,0m</v>
          </cell>
        </row>
        <row r="61">
          <cell r="A61" t="str">
            <v>Caixa Coletora de Talvegue - CCT 01 -   Ø 600mm x H = 2,0m</v>
          </cell>
        </row>
        <row r="62">
          <cell r="A62" t="str">
            <v>Caixa Coletora de Talvegue - CCT 02 -   Ø 800mm x H = 2,0m</v>
          </cell>
        </row>
        <row r="63">
          <cell r="A63" t="str">
            <v>Caixa Coletora de Talvegue - CCT 03 -   Ø 1.000mm x H = 2,0m</v>
          </cell>
        </row>
        <row r="64">
          <cell r="A64" t="str">
            <v>Caixa Coletora de Talvegue - CCT 04 -   Ø 1.200mm x H = 2,0m</v>
          </cell>
        </row>
        <row r="65">
          <cell r="A65" t="str">
            <v>Caixa Coletora de Talvegue - CCT 05 -   Ø 600mm x H = 2,5m</v>
          </cell>
        </row>
        <row r="66">
          <cell r="A66" t="str">
            <v>Caixa Coletora de Talvegue - CCT 06 -   Ø 800mm x H = 2,5m</v>
          </cell>
        </row>
        <row r="67">
          <cell r="A67" t="str">
            <v>Caixa Coletora de Talvegue - CCT 07 -   Ø 1.000mm x H = 2,5m</v>
          </cell>
        </row>
        <row r="68">
          <cell r="A68" t="str">
            <v>Caixa Coletora de Talvegue - CCT 08 -   Ø 1.200mm x H = 2,5m</v>
          </cell>
        </row>
        <row r="69">
          <cell r="A69" t="str">
            <v>Caixa Coletora de Talvegue - CCT 09 -   Ø 600mm x H = 3,0m</v>
          </cell>
        </row>
        <row r="70">
          <cell r="A70" t="str">
            <v>Caixa Coletora de Talvegue - CCT 10 -   Ø 800mm x H = 3,0m</v>
          </cell>
        </row>
        <row r="71">
          <cell r="A71" t="str">
            <v>Caixa Coletora de Talvegue - CCT 11 -   Ø 1.000mm x H = 3,0m</v>
          </cell>
        </row>
        <row r="72">
          <cell r="A72" t="str">
            <v>Caixa Coletora de Talvegue - CCT 12 -   Ø 1.200mm x H = 3,0m</v>
          </cell>
        </row>
        <row r="73">
          <cell r="A73" t="str">
            <v>Caixa Coletora de Talvegue - CCT 13 -   Ø 600mm x H = 3,5m</v>
          </cell>
        </row>
        <row r="74">
          <cell r="A74" t="str">
            <v>Caixa Coletora de Talvegue - CCT 18 -   Ø 600mm x H = 4,0m</v>
          </cell>
        </row>
        <row r="75">
          <cell r="A75" t="str">
            <v>Camada Drenante para Corte em Rocha</v>
          </cell>
        </row>
        <row r="76">
          <cell r="A76" t="str">
            <v>Canaleta de Banqueta, em concreto, seção trapezoidal b1=0,20 x b2=0,60 x h=0,20m, inclusive escavação e reaterro.</v>
          </cell>
        </row>
        <row r="77">
          <cell r="A77" t="str">
            <v>Descida D'Água de Aterro em Degraus DAD 02 - Aplicável em meio-fio (Armada)</v>
          </cell>
        </row>
        <row r="78">
          <cell r="A78" t="str">
            <v>Descida D'Água de Aterro em Degraus tipo DR-14 - Aplicável em saídas de bueiro ø 0,60</v>
          </cell>
        </row>
        <row r="79">
          <cell r="A79" t="str">
            <v>Descida D'Água de Aterro em Degraus tipo DR-14 - Aplicável em saídas de bueiro ø 0,80</v>
          </cell>
        </row>
        <row r="80">
          <cell r="A80" t="str">
            <v>Descida D'Água de Aterro em Degraus tipo DR-14 - Aplicável em saídas de bueiro ø 1,00</v>
          </cell>
        </row>
        <row r="81">
          <cell r="A81" t="str">
            <v>Descida D'Água de Aterro em Degraus tipo DR-14 - Aplicável em saídas de bueiro ø 1,20</v>
          </cell>
        </row>
        <row r="82">
          <cell r="A82" t="str">
            <v>Descida D'Água de Aterro em Degraus tipo DR-14 - Aplicável em saídas de bueiro ø 1,50</v>
          </cell>
        </row>
        <row r="83">
          <cell r="A83" t="str">
            <v>Descida D'Água de Aterro Tipo Rápido DAR 02 - Canal retangular em concreto simples</v>
          </cell>
        </row>
        <row r="84">
          <cell r="A84" t="str">
            <v>Descida D'Água de Corte em Degraus DCD 02</v>
          </cell>
        </row>
        <row r="85">
          <cell r="A85" t="str">
            <v>Dissipador de Energia DEB 01 - Aplicável a Bueiros e Descidas</v>
          </cell>
        </row>
        <row r="86">
          <cell r="A86" t="str">
            <v>Dissipador de Energia DEB 02 - Aplicável a Bueiros e Descidas</v>
          </cell>
        </row>
        <row r="87">
          <cell r="A87" t="str">
            <v>Dissipador de Energia DEB 03 - Aplicável a Bueiros e Descidas</v>
          </cell>
        </row>
        <row r="88">
          <cell r="A88" t="str">
            <v>Dissipador de Energia DEB 04 - Aplicável a Bueiros e Descidas</v>
          </cell>
        </row>
        <row r="89">
          <cell r="A89" t="str">
            <v>Dissipador de Energia DEB 05 - Aplicável a Bueiros e Descidas</v>
          </cell>
        </row>
        <row r="90">
          <cell r="A90" t="str">
            <v>Dissipador de Energia DEB 06 - Aplicável a Bueiros e Descidas</v>
          </cell>
        </row>
        <row r="91">
          <cell r="A91" t="str">
            <v>Dissipador de Energia DEB 07 - Aplicável a Bueiros e Descidas</v>
          </cell>
        </row>
        <row r="92">
          <cell r="A92" t="str">
            <v>Dissipador de Energia DEB 08 - Aplicável a Bueiros e Descidas</v>
          </cell>
        </row>
        <row r="93">
          <cell r="A93" t="str">
            <v>Dissipador de Energia DEB 09 - Aplicável a Bueiros e Descidas</v>
          </cell>
        </row>
        <row r="94">
          <cell r="A94" t="str">
            <v>Dissipador de Energia DEB 10 - Aplicável a Bueiros e Descidas</v>
          </cell>
        </row>
        <row r="95">
          <cell r="A95" t="str">
            <v>Dissipador de Energia DEB 13 - Aplicável a Bueiros</v>
          </cell>
        </row>
        <row r="96">
          <cell r="A96" t="str">
            <v xml:space="preserve">Dissipador de Energia DES 02 - Aplicável a Valetas e Sarjetas </v>
          </cell>
        </row>
        <row r="97">
          <cell r="A97" t="str">
            <v>Dreno Longitudinal Profundo para Cortes em Rocha - DPR 01</v>
          </cell>
        </row>
        <row r="98">
          <cell r="A98" t="str">
            <v>Dreno Longitudinal Profundo para Cortes em Solo - DPS 08</v>
          </cell>
        </row>
        <row r="99">
          <cell r="A99" t="str">
            <v>Enrocamento com pedra argamassada</v>
          </cell>
        </row>
        <row r="100">
          <cell r="A100" t="str">
            <v>Entrada para Descida D'Água EDA 02 (Ponto Baixo)</v>
          </cell>
        </row>
        <row r="101">
          <cell r="A101" t="str">
            <v>Meio-Fio de Concreto - MFC 01 AC/BC</v>
          </cell>
        </row>
        <row r="102">
          <cell r="A102" t="str">
            <v>Escavação manual de cavas ou valas, material de 1ª categoria - profundidade até 3,0m</v>
          </cell>
        </row>
        <row r="103">
          <cell r="A103" t="str">
            <v>Escavação mecanizada de cavas ou valas em material de 1ª categoria - profundidade até 3,0m</v>
          </cell>
        </row>
        <row r="104">
          <cell r="A104" t="str">
            <v>Escoramento de cavas ou valas tipo contínuo, em madeira</v>
          </cell>
        </row>
        <row r="105">
          <cell r="A105" t="str">
            <v>Escoramento de cavas ou valas tipo descontínuo, em madeira</v>
          </cell>
        </row>
        <row r="106">
          <cell r="A106" t="str">
            <v>Leira de proteção</v>
          </cell>
        </row>
        <row r="107">
          <cell r="A107" t="str">
            <v>Reaterro compactado de cavas ou valas, sem controle de grau de compactação - manual</v>
          </cell>
        </row>
        <row r="108">
          <cell r="A108" t="str">
            <v>Reaterro compactado de cavas ou valas, sem controle de grau de compactação - mecânico</v>
          </cell>
        </row>
        <row r="109">
          <cell r="A109" t="str">
            <v>Sarjeta Triangular STG 03 (escavada, sem grama)</v>
          </cell>
        </row>
        <row r="110">
          <cell r="A110" t="str">
            <v>Transposição de Segmentos de Sarjeta TSS 01</v>
          </cell>
        </row>
        <row r="111">
          <cell r="A111" t="str">
            <v>Valeta de Proteção de aterro VPA-02</v>
          </cell>
        </row>
        <row r="112">
          <cell r="A112" t="str">
            <v>Valeta de Proteção de corte VPC-02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 bueiros"/>
      <sheetName val="valas"/>
      <sheetName val="Resumo"/>
      <sheetName val="Constante"/>
    </sheetNames>
    <sheetDataSet>
      <sheetData sheetId="0"/>
      <sheetData sheetId="1">
        <row r="1">
          <cell r="A1" t="str">
            <v>Largura de valas - Escavação em caixão</v>
          </cell>
        </row>
        <row r="2">
          <cell r="A2" t="str">
            <v>Obra</v>
          </cell>
          <cell r="B2" t="str">
            <v>B (m)</v>
          </cell>
          <cell r="C2" t="str">
            <v>Área da Seção da obra (m²)</v>
          </cell>
          <cell r="D2" t="str">
            <v>Área do Berço (m²)</v>
          </cell>
        </row>
        <row r="3">
          <cell r="A3" t="str">
            <v>BSTC ø 0,60</v>
          </cell>
          <cell r="B3">
            <v>1.3</v>
          </cell>
          <cell r="C3">
            <v>0.45341600000000004</v>
          </cell>
          <cell r="D3">
            <v>0.2208</v>
          </cell>
        </row>
        <row r="4">
          <cell r="A4" t="str">
            <v>BSTC ø 0,80</v>
          </cell>
          <cell r="B4">
            <v>1.6</v>
          </cell>
          <cell r="C4">
            <v>0.78500000000000003</v>
          </cell>
          <cell r="D4">
            <v>0.32400000000000001</v>
          </cell>
        </row>
        <row r="5">
          <cell r="A5" t="str">
            <v>BSTC ø 1,00</v>
          </cell>
          <cell r="B5">
            <v>1.9</v>
          </cell>
          <cell r="C5">
            <v>1.2070160000000001</v>
          </cell>
          <cell r="D5">
            <v>0.4032</v>
          </cell>
        </row>
        <row r="6">
          <cell r="A6" t="str">
            <v>BSTC ø 1,20</v>
          </cell>
          <cell r="B6">
            <v>2.2000000000000002</v>
          </cell>
          <cell r="C6">
            <v>1.6733059999999997</v>
          </cell>
          <cell r="D6">
            <v>0.49799999999999994</v>
          </cell>
        </row>
        <row r="7">
          <cell r="A7" t="str">
            <v>BSTC ø 1,50</v>
          </cell>
          <cell r="B7">
            <v>2.7</v>
          </cell>
          <cell r="C7">
            <v>2.4871940000000001</v>
          </cell>
          <cell r="D7">
            <v>0.65339999999999998</v>
          </cell>
        </row>
        <row r="8">
          <cell r="A8" t="str">
            <v>BDTC ø 0,80</v>
          </cell>
          <cell r="B8">
            <v>3.2</v>
          </cell>
          <cell r="C8">
            <v>1.57</v>
          </cell>
          <cell r="D8">
            <v>0.64800000000000002</v>
          </cell>
        </row>
        <row r="9">
          <cell r="A9" t="str">
            <v>BDTC ø 1,00</v>
          </cell>
          <cell r="B9">
            <v>3.8</v>
          </cell>
          <cell r="C9">
            <v>2.4140320000000002</v>
          </cell>
          <cell r="D9">
            <v>0.80640000000000001</v>
          </cell>
        </row>
        <row r="10">
          <cell r="A10" t="str">
            <v>BDTC ø 1,20</v>
          </cell>
          <cell r="B10">
            <v>4.4000000000000004</v>
          </cell>
          <cell r="C10">
            <v>3.3466119999999995</v>
          </cell>
          <cell r="D10">
            <v>0.99599999999999989</v>
          </cell>
        </row>
        <row r="11">
          <cell r="A11" t="str">
            <v>BDTC ø 1,50</v>
          </cell>
          <cell r="B11">
            <v>5.4</v>
          </cell>
          <cell r="C11">
            <v>4.9743880000000003</v>
          </cell>
          <cell r="D11">
            <v>1.3068</v>
          </cell>
        </row>
        <row r="12">
          <cell r="A12" t="str">
            <v>BTTC ø 1,00</v>
          </cell>
          <cell r="B12">
            <v>5.6999999999999993</v>
          </cell>
          <cell r="C12">
            <v>3.621048</v>
          </cell>
          <cell r="D12">
            <v>1.2096000000000002</v>
          </cell>
        </row>
        <row r="13">
          <cell r="A13" t="str">
            <v>BTTC ø 1,20</v>
          </cell>
          <cell r="B13">
            <v>6.6000000000000005</v>
          </cell>
          <cell r="C13">
            <v>5.0199179999999988</v>
          </cell>
          <cell r="D13">
            <v>1.494</v>
          </cell>
        </row>
        <row r="14">
          <cell r="A14" t="str">
            <v>BTTC ø 1,50</v>
          </cell>
          <cell r="B14">
            <v>8.1000000000000014</v>
          </cell>
          <cell r="C14">
            <v>7.4615819999999999</v>
          </cell>
          <cell r="D14">
            <v>1.9602000000000002</v>
          </cell>
        </row>
      </sheetData>
      <sheetData sheetId="2"/>
      <sheetData sheetId="3">
        <row r="3">
          <cell r="B3">
            <v>1.3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.PPE-KM 2"/>
      <sheetName val="MC E PQ-KM 2"/>
      <sheetName val="MEM. PPE-KM 6+252,80"/>
      <sheetName val="MC E PQ-KM 6+252,80"/>
      <sheetName val="MEM.PPE-KM 8+063"/>
      <sheetName val="MC E PQ-KM 8+063"/>
      <sheetName val="MEM.PPE-ACESSO AO D"/>
      <sheetName val="MC E PQ-ACESSO AO DIQUE"/>
      <sheetName val="MEM.PPE-CANTEIRO 8"/>
      <sheetName val="MC E PQ-CANTEIRO 8"/>
      <sheetName val="MEM.PPE-PLATÔ CANTE"/>
      <sheetName val="memória bueiros"/>
      <sheetName val="valas"/>
      <sheetName val="Resumo"/>
      <sheetName val="Const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A3" t="str">
            <v>BSTC ø 0,60</v>
          </cell>
        </row>
        <row r="4">
          <cell r="A4" t="str">
            <v>BSTC ø 0,80</v>
          </cell>
        </row>
        <row r="5">
          <cell r="A5" t="str">
            <v>BSTC ø 1,00</v>
          </cell>
        </row>
        <row r="6">
          <cell r="A6" t="str">
            <v>BSTC ø 1,20</v>
          </cell>
        </row>
        <row r="7">
          <cell r="A7" t="str">
            <v>BSTC ø 1,50</v>
          </cell>
        </row>
        <row r="8">
          <cell r="A8" t="str">
            <v>BDTC ø 0,80</v>
          </cell>
        </row>
        <row r="9">
          <cell r="A9" t="str">
            <v>BDTC ø 1,00</v>
          </cell>
        </row>
        <row r="10">
          <cell r="A10" t="str">
            <v>BDTC ø 1,20</v>
          </cell>
        </row>
        <row r="11">
          <cell r="A11" t="str">
            <v>BDTC ø 1,50</v>
          </cell>
        </row>
        <row r="12">
          <cell r="A12" t="str">
            <v>BTTC ø 1,00</v>
          </cell>
        </row>
        <row r="13">
          <cell r="A13" t="str">
            <v>BTTC ø 1,20</v>
          </cell>
        </row>
        <row r="14">
          <cell r="A14" t="str">
            <v>BTTC ø 1,50</v>
          </cell>
        </row>
        <row r="15">
          <cell r="A15" t="str">
            <v>BST-ADS ø 0,60</v>
          </cell>
        </row>
        <row r="16">
          <cell r="A16" t="str">
            <v>BST-ADS ø 0,80</v>
          </cell>
        </row>
        <row r="17">
          <cell r="A17" t="str">
            <v>BST-ADS ø 1,00</v>
          </cell>
        </row>
        <row r="18">
          <cell r="A18" t="str">
            <v>BST-ADS ø 1,20</v>
          </cell>
        </row>
        <row r="19">
          <cell r="A19" t="str">
            <v>BST-ADS ø 1,50</v>
          </cell>
        </row>
        <row r="20">
          <cell r="A20" t="str">
            <v>BDT-ADS ø 0,80</v>
          </cell>
        </row>
        <row r="21">
          <cell r="A21" t="str">
            <v>BDT-ADS ø 1,00</v>
          </cell>
        </row>
        <row r="22">
          <cell r="A22" t="str">
            <v>BDT-ADS ø 1,20</v>
          </cell>
        </row>
        <row r="23">
          <cell r="A23" t="str">
            <v>BDT-ADS ø 1,50</v>
          </cell>
        </row>
        <row r="24">
          <cell r="A24" t="str">
            <v>BTT-ADS ø 1,00</v>
          </cell>
        </row>
        <row r="25">
          <cell r="A25" t="str">
            <v>BTT-ADS ø 1,20</v>
          </cell>
        </row>
        <row r="26">
          <cell r="A26" t="str">
            <v>BTT-ADS ø 1,50</v>
          </cell>
        </row>
        <row r="27">
          <cell r="A27" t="str">
            <v>BSCC 1,50x1,50</v>
          </cell>
        </row>
        <row r="28">
          <cell r="A28" t="str">
            <v>BSCC 2,00x2,00</v>
          </cell>
        </row>
        <row r="29">
          <cell r="A29" t="str">
            <v>BSCC 2,50x2,50</v>
          </cell>
        </row>
        <row r="30">
          <cell r="A30" t="str">
            <v>BSCC 3,00x3,00</v>
          </cell>
        </row>
        <row r="31">
          <cell r="A31" t="str">
            <v>BSCC 3,50x3,50</v>
          </cell>
        </row>
        <row r="32">
          <cell r="A32" t="str">
            <v>BDCC 1,50x1,50</v>
          </cell>
        </row>
        <row r="33">
          <cell r="A33" t="str">
            <v>BDCC 2,00x2,00</v>
          </cell>
        </row>
        <row r="34">
          <cell r="A34" t="str">
            <v>BDCC 2,50x2,50</v>
          </cell>
        </row>
        <row r="35">
          <cell r="A35" t="str">
            <v>BDCC 3,00x3,00</v>
          </cell>
        </row>
        <row r="36">
          <cell r="A36" t="str">
            <v>BDCC 3,50x3,50</v>
          </cell>
        </row>
        <row r="37">
          <cell r="A37" t="str">
            <v>BTCC 1,50x1,50</v>
          </cell>
        </row>
        <row r="38">
          <cell r="A38" t="str">
            <v>BTCC 2,00x2,00</v>
          </cell>
        </row>
        <row r="39">
          <cell r="A39" t="str">
            <v>BTCC 2,50x2,50</v>
          </cell>
        </row>
        <row r="40">
          <cell r="A40" t="str">
            <v>BTCC 3,00x3,00</v>
          </cell>
        </row>
        <row r="41">
          <cell r="A41" t="str">
            <v>BTCC 3,50x3,50</v>
          </cell>
        </row>
      </sheetData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"/>
      <sheetName val="dispositivos"/>
      <sheetName val="PQ L1-L2-L3"/>
    </sheetNames>
    <sheetDataSet>
      <sheetData sheetId="0"/>
      <sheetData sheetId="1">
        <row r="1">
          <cell r="B1" t="str">
            <v>DISPOSITIVOS</v>
          </cell>
        </row>
        <row r="2">
          <cell r="B2" t="str">
            <v>Bacia de acumulação</v>
          </cell>
        </row>
        <row r="3">
          <cell r="B3" t="str">
            <v>Bacia de captação em pedra argamassada para bueiros enterrados</v>
          </cell>
        </row>
        <row r="4">
          <cell r="B4" t="str">
            <v>BDCC - Bueiro Duplo Celular  de Concreto - Seção de  2,00 x 2,00 m ( 0 =&lt; h &lt; 100cm)</v>
          </cell>
        </row>
        <row r="5">
          <cell r="B5" t="str">
            <v>BDCC - Bueiro Duplo Celular  de Concreto - Seção de  2,50 x 2,50 m ( 0 =&lt; h &lt; 100cm)</v>
          </cell>
        </row>
        <row r="6">
          <cell r="B6" t="str">
            <v>BDCC - Bueiro Duplo Celular  de Concreto - Seção de  2,50 x 2,50 m ( 100 =&lt; h &lt; 250cm)</v>
          </cell>
        </row>
        <row r="7">
          <cell r="B7" t="str">
            <v>BDCC - Bueiro Duplo Celular  de Concreto - Seção de  3,00 x 3,00 m ( 250 =&lt; h &lt; 500cm)</v>
          </cell>
        </row>
        <row r="8">
          <cell r="B8" t="str">
            <v>Boca de Saída para Dreno Longitudinal Profundo - BSD 02</v>
          </cell>
        </row>
        <row r="9">
          <cell r="B9" t="str">
            <v>Boca Normal de Bueiro Duplo Celular de Concreto 2,00 x 2,00 m</v>
          </cell>
        </row>
        <row r="10">
          <cell r="B10" t="str">
            <v>Boca Normal de Bueiro Duplo Celular de Concreto 2,50 x 2,50 m</v>
          </cell>
        </row>
        <row r="11">
          <cell r="B11" t="str">
            <v>Boca Normal de Bueiro Duplo Celular de Concreto 3,00 x 3,00 m</v>
          </cell>
        </row>
        <row r="12">
          <cell r="B12" t="str">
            <v>Boca Normal de Bueiro Simples Celular de Concreto 2,00 x 2,00 m</v>
          </cell>
        </row>
        <row r="13">
          <cell r="B13" t="str">
            <v>Boca Normal de Bueiro Simples Celular de Concreto 2,50 x 2,50 m</v>
          </cell>
        </row>
        <row r="14">
          <cell r="B14" t="str">
            <v>Boca Normal de Bueiro Simples Celular de Concreto 3,00 x 3,00 m</v>
          </cell>
        </row>
        <row r="15">
          <cell r="B15" t="str">
            <v>Boca Normal de Bueiro Triplo Celular de Concreto 3,00 x 3,00 m</v>
          </cell>
        </row>
        <row r="16">
          <cell r="B16" t="str">
            <v>Boca Normal de Bueiro Triplo Celular de Concreto 3,50 x 3,50 m</v>
          </cell>
        </row>
        <row r="17">
          <cell r="B17" t="str">
            <v>Boca Normal para Bueiro Duplo Tubular de Concreto BDTC Ø 1.000mm</v>
          </cell>
        </row>
        <row r="18">
          <cell r="B18" t="str">
            <v>Boca Normal para Bueiro Duplo Tubular de Concreto BDTC Ø 1.200mm</v>
          </cell>
        </row>
        <row r="19">
          <cell r="B19" t="str">
            <v>Boca Normal para Bueiro Duplo Tubular de Concreto BDTC Ø 1.500mm</v>
          </cell>
        </row>
        <row r="20">
          <cell r="B20" t="str">
            <v>Boca Normal para Bueiro Simples Tubular de Concreto BSTC Ø 1.000mm</v>
          </cell>
        </row>
        <row r="21">
          <cell r="B21" t="str">
            <v>Boca Normal para Bueiro Simples Tubular de Concreto BSTC Ø 1.200mm</v>
          </cell>
        </row>
        <row r="22">
          <cell r="B22" t="str">
            <v>Boca Normal para Bueiro Simples Tubular de Concreto BSTC Ø 1.500mm</v>
          </cell>
        </row>
        <row r="23">
          <cell r="B23" t="str">
            <v>Boca Normal para Bueiro Simples Tubular de Concreto BSTC Ø 600mm</v>
          </cell>
        </row>
        <row r="24">
          <cell r="B24" t="str">
            <v>Boca Normal para Bueiro Simples Tubular de Concreto BSTC Ø 800mm</v>
          </cell>
        </row>
        <row r="25">
          <cell r="B25" t="str">
            <v>Boca Normal para Bueiro Triplo Tubular de Concreto BTTC Ø 1.500mm</v>
          </cell>
        </row>
        <row r="26">
          <cell r="B26" t="str">
            <v>BSCC - Bueiro Simples Celular  de Concreto - Seção de  2,00 x 2,00 m ( 0 =&lt; h &lt; 100cm)</v>
          </cell>
        </row>
        <row r="27">
          <cell r="B27" t="str">
            <v>BSCC - Bueiro Simples Celular  de Concreto - Seção de  2,00 x 2,00 m ( 100 =&lt; h &lt; 250cm)</v>
          </cell>
        </row>
        <row r="28">
          <cell r="B28" t="str">
            <v>BSCC - Bueiro Simples Celular  de Concreto - Seção de  2,00 x 2,00 m ( 250 =&lt; h &lt; 500cm)</v>
          </cell>
        </row>
        <row r="29">
          <cell r="B29" t="str">
            <v>BSCC - Bueiro Simples Celular  de Concreto - Seção de  2,50 x 2,50 m ( 0 =&lt; h &lt; 100cm)</v>
          </cell>
        </row>
        <row r="30">
          <cell r="B30" t="str">
            <v>BSCC - Bueiro Simples Celular  de Concreto - Seção de  2,50 x 2,50 m ( 100 =&lt; h &lt; 250cm)</v>
          </cell>
        </row>
        <row r="31">
          <cell r="B31" t="str">
            <v>BSCC - Bueiro Simples Celular  de Concreto - Seção de  2,50 x 2,50 m ( 250 =&lt; h &lt; 500cm)</v>
          </cell>
        </row>
        <row r="32">
          <cell r="B32" t="str">
            <v>BSCC - Bueiro Simples Celular  de Concreto - Seção de  2,50 x 2,50 m ( 500 =&lt; h &lt; 750cm)</v>
          </cell>
        </row>
        <row r="33">
          <cell r="B33" t="str">
            <v>BSCC - Bueiro Simples Celular  de Concreto - Seção de  3,00 x 3,00 m ( 0 =&lt; h &lt; 100cm)</v>
          </cell>
        </row>
        <row r="34">
          <cell r="B34" t="str">
            <v>BSCC - Bueiro Simples Celular  de Concreto - Seção de  3,00 x 3,00 m ( 100 =&lt; h &lt; 250cm)</v>
          </cell>
        </row>
        <row r="35">
          <cell r="B35" t="str">
            <v>BTCC - Bueiro Triplo Celular  de Concreto - Seção de  3,00 x 3,00 m ( 100 =&lt; h &lt; 250cm)</v>
          </cell>
        </row>
        <row r="36">
          <cell r="B36" t="str">
            <v>BTCC - Bueiro Triplo Celular  de Concreto - Seção de  3,50 x 3,50 m ( 0 =&lt; h &lt; 100cm)</v>
          </cell>
        </row>
        <row r="37">
          <cell r="B37" t="str">
            <v>BTCC - Bueiro Triplo Celular  de Concreto - Seção de  3,50 x 3,50 m ( 100 =&lt; h &lt; 250cm)</v>
          </cell>
        </row>
        <row r="38">
          <cell r="B38" t="str">
            <v>Bueiro Duplo Tubular de Concreto - BDTC Ø 1000mm - (CORPO)</v>
          </cell>
        </row>
        <row r="39">
          <cell r="B39" t="str">
            <v>Bueiro Duplo Tubular de Concreto - BDTC Ø 1200mm - (CORPO)</v>
          </cell>
        </row>
        <row r="40">
          <cell r="B40" t="str">
            <v>Bueiro Duplo Tubular de Concreto - BDTC Ø 1500mm - (CORPO)</v>
          </cell>
        </row>
        <row r="41">
          <cell r="B41" t="str">
            <v>Bueiro Simples Tubular de Concreto - BSTC Ø 1000mm - (CORPO)</v>
          </cell>
        </row>
        <row r="42">
          <cell r="B42" t="str">
            <v>Bueiro Simples Tubular de Concreto - BSTC Ø 1200mm - (CORPO)</v>
          </cell>
        </row>
        <row r="43">
          <cell r="B43" t="str">
            <v>Bueiro Simples Tubular de Concreto - BSTC Ø 1500mm - (CORPO)</v>
          </cell>
        </row>
        <row r="44">
          <cell r="B44" t="str">
            <v>Bueiro Simples Tubular de Concreto - BSTC Ø 600mm - (CORPO)</v>
          </cell>
        </row>
        <row r="45">
          <cell r="B45" t="str">
            <v>Bueiro Simples Tubular de Concreto - BSTC Ø 800mm - (CORPO)</v>
          </cell>
        </row>
        <row r="46">
          <cell r="B46" t="str">
            <v>Caixa Coletora de Sarjeta - CCS 01 c/ Grelha de Concreto - TCC 01 Ø 600mm x H = 2,0m</v>
          </cell>
        </row>
        <row r="47">
          <cell r="B47" t="str">
            <v>Caixa Coletora de Sarjeta - CCS 02 c/ Grelha de Concreto - TCC 01 Ø 800mm x H = 2,0m</v>
          </cell>
        </row>
        <row r="48">
          <cell r="B48" t="str">
            <v>Caixa Coletora de Sarjeta - CCS 03 c/ Grelha de Concreto - TCC 01 Ø 1.000mm x H = 2,0m</v>
          </cell>
        </row>
        <row r="49">
          <cell r="B49" t="str">
            <v>Caixa Coletora de Sarjeta - CCS 04 c/ Grelha de Concreto - TCC 01 Ø 1.200mm x H = 2,0m</v>
          </cell>
        </row>
        <row r="50">
          <cell r="B50" t="str">
            <v>Caixa Coletora de Sarjeta - CCS 05 c/ Grelha de Concreto - TCC 01 Ø 600mm x H = 2,50m</v>
          </cell>
        </row>
        <row r="51">
          <cell r="B51" t="str">
            <v>Caixa Coletora de Sarjeta - CCS 06 c/ Grelha de Concreto - TCC 01 Ø 800mm x H = 2,50m</v>
          </cell>
        </row>
        <row r="52">
          <cell r="B52" t="str">
            <v>Caixa Coletora de Sarjeta - CCS 07 c/ Grelha de Concreto - TCC 01 Ø 1.000mm x H = 2,50m</v>
          </cell>
        </row>
        <row r="53">
          <cell r="B53" t="str">
            <v>Caixa Coletora de Sarjeta - CCS 08 c/ Grelha de Concreto - TCC 01 Ø 1.200mm x H = 2,50m</v>
          </cell>
        </row>
        <row r="54">
          <cell r="B54" t="str">
            <v>Caixa Coletora de Sarjeta - CCS 09 c/ Grelha de Concreto - TCC 01 Ø 600mm x H = 3,0m</v>
          </cell>
        </row>
        <row r="55">
          <cell r="B55" t="str">
            <v>Caixa Coletora de Sarjeta - CCS 12 c/ Grelha de Concreto - TCC 01 Ø 1.200mm x H = 3,0m</v>
          </cell>
        </row>
        <row r="56">
          <cell r="B56" t="str">
            <v>Caixa Coletora de Talvegue - CCT 01 -   Ø 600mm x H = 2,0m</v>
          </cell>
        </row>
        <row r="57">
          <cell r="B57" t="str">
            <v>Caixa Coletora de Talvegue - CCT 02 -   Ø 800mm x H = 2,0m</v>
          </cell>
        </row>
        <row r="58">
          <cell r="B58" t="str">
            <v>Caixa Coletora de Talvegue - CCT 03 -   Ø 1.000mm x H = 2,0m</v>
          </cell>
        </row>
        <row r="59">
          <cell r="B59" t="str">
            <v>Caixa Coletora de Talvegue - CCT 04 -   Ø 1.200mm x H = 2,0m</v>
          </cell>
        </row>
        <row r="60">
          <cell r="B60" t="str">
            <v>Caixa Coletora de Talvegue - CCT 05 -   Ø 600mm x H = 2,5m</v>
          </cell>
        </row>
        <row r="61">
          <cell r="B61" t="str">
            <v>Caixa Coletora de Talvegue - CCT 06 -   Ø 800mm x H = 2,5m</v>
          </cell>
        </row>
        <row r="62">
          <cell r="B62" t="str">
            <v>Caixa Coletora de Talvegue - CCT 07 -   Ø 1.000mm x H = 2,5m</v>
          </cell>
        </row>
        <row r="63">
          <cell r="B63" t="str">
            <v>Caixa Coletora de Talvegue - CCT 08 -   Ø 1.200mm x H = 2,5m</v>
          </cell>
        </row>
        <row r="64">
          <cell r="B64" t="str">
            <v>Caixa Coletora de Talvegue - CCT 09 -   Ø 600mm x H = 3,0m</v>
          </cell>
        </row>
        <row r="65">
          <cell r="B65" t="str">
            <v>Caixa Coletora de Talvegue - CCT 10 -   Ø 800mm x H = 3,0m</v>
          </cell>
        </row>
        <row r="66">
          <cell r="B66" t="str">
            <v>Caixa Coletora de Talvegue - CCT 11 -   Ø 1.000mm x H = 3,0m</v>
          </cell>
        </row>
        <row r="67">
          <cell r="B67" t="str">
            <v>Caixa Coletora de Talvegue - CCT 12 -   Ø 1.200mm x H = 3,0m</v>
          </cell>
        </row>
        <row r="68">
          <cell r="B68" t="str">
            <v>Caixa Coletora de Talvegue - CCT 13 -   Ø 600mm x H = 3,5m</v>
          </cell>
        </row>
        <row r="69">
          <cell r="B69" t="str">
            <v>Caixa Coletora de Talvegue - CCT 18 -   Ø 600mm x H = 4,0m</v>
          </cell>
        </row>
        <row r="70">
          <cell r="B70" t="str">
            <v>Camada Drenante para Corte em Rocha</v>
          </cell>
        </row>
        <row r="71">
          <cell r="B71" t="str">
            <v>Canaleta de Banqueta, em concreto, seção trapezoidal b1=0,20 x b2=0,60 x h=0,20m, inclusive escavação e reaterro.</v>
          </cell>
        </row>
        <row r="72">
          <cell r="B72" t="str">
            <v>Descida D'Água de Aterro em Degraus DAD 02 - Aplicável em meio-fio (Armada)</v>
          </cell>
        </row>
        <row r="73">
          <cell r="B73" t="str">
            <v>Descida D'Água de Aterro em Degraus tipo DR-14 - Aplicável em saídas de bueiro ø 0,60</v>
          </cell>
        </row>
        <row r="74">
          <cell r="B74" t="str">
            <v>Descida D'Água de Aterro em Degraus tipo DR-14 - Aplicável em saídas de bueiro ø 0,80</v>
          </cell>
        </row>
        <row r="75">
          <cell r="B75" t="str">
            <v>Descida D'Água de Aterro em Degraus tipo DR-14 - Aplicável em saídas de bueiro ø 1,00</v>
          </cell>
        </row>
        <row r="76">
          <cell r="B76" t="str">
            <v>Descida D'Água de Aterro em Degraus tipo DR-14 - Aplicável em saídas de bueiro ø 1,20</v>
          </cell>
        </row>
        <row r="77">
          <cell r="B77" t="str">
            <v>Descida D'Água de Aterro em Degraus tipo DR-14 - Aplicável em saídas de bueiro ø 1,50</v>
          </cell>
        </row>
        <row r="78">
          <cell r="B78" t="str">
            <v>Descida D'Água de Aterro Tipo Rápido DAR 02 - Canal retangular em concreto simples</v>
          </cell>
        </row>
        <row r="79">
          <cell r="B79" t="str">
            <v>Descida D'Água de Corte em Degraus DCD 02</v>
          </cell>
        </row>
        <row r="80">
          <cell r="B80" t="str">
            <v>Dissipador de Energia DEB 01 - Aplicável a Bueiros e Descidas</v>
          </cell>
        </row>
        <row r="81">
          <cell r="B81" t="str">
            <v>Dissipador de Energia DEB 02 - Aplicável a Bueiros e Descidas</v>
          </cell>
        </row>
        <row r="82">
          <cell r="B82" t="str">
            <v>Dissipador de Energia DEB 03 - Aplicável a Bueiros e Descidas</v>
          </cell>
        </row>
        <row r="83">
          <cell r="B83" t="str">
            <v>Dissipador de Energia DEB 04 - Aplicável a Bueiros e Descidas</v>
          </cell>
        </row>
        <row r="84">
          <cell r="B84" t="str">
            <v>Dissipador de Energia DEB 05 - Aplicável a Bueiros e Descidas</v>
          </cell>
        </row>
        <row r="85">
          <cell r="B85" t="str">
            <v>Dissipador de Energia DEB 06 - Aplicável a Bueiros e Descidas</v>
          </cell>
        </row>
        <row r="86">
          <cell r="B86" t="str">
            <v>Dissipador de Energia DEB 07 - Aplicável a Bueiros e Descidas</v>
          </cell>
        </row>
        <row r="87">
          <cell r="B87" t="str">
            <v>Dissipador de Energia DEB 08 - Aplicável a Bueiros e Descidas</v>
          </cell>
        </row>
        <row r="88">
          <cell r="B88" t="str">
            <v>Dissipador de Energia DEB 09 - Aplicável a Bueiros e Descidas</v>
          </cell>
        </row>
        <row r="89">
          <cell r="B89" t="str">
            <v>Dissipador de Energia DEB 10 - Aplicável a Bueiros e Descidas</v>
          </cell>
        </row>
        <row r="90">
          <cell r="B90" t="str">
            <v>Dissipador de Energia DEB 13 - Aplicável a Bueiros</v>
          </cell>
        </row>
        <row r="91">
          <cell r="B91" t="str">
            <v xml:space="preserve">Dissipador de Energia DES 02 - Aplicável a Valetas e Sarjetas </v>
          </cell>
        </row>
        <row r="92">
          <cell r="B92" t="str">
            <v>Dreno Longitudinal Profundo para Cortes em Rocha - DPR 01</v>
          </cell>
        </row>
        <row r="93">
          <cell r="B93" t="str">
            <v>Dreno Longitudinal Profundo para Cortes em Solo - DPS 08</v>
          </cell>
        </row>
        <row r="94">
          <cell r="B94" t="str">
            <v>Enrocamento com pedra argamassada</v>
          </cell>
        </row>
        <row r="95">
          <cell r="B95" t="str">
            <v>Entrada para Descida D'Água EDA 02 (Ponto Baixo)</v>
          </cell>
        </row>
        <row r="96">
          <cell r="B96" t="str">
            <v>Escavação manual de cavas ou valas, material de 1ª categoria - profundidade até 3,0m</v>
          </cell>
        </row>
        <row r="97">
          <cell r="B97" t="str">
            <v>Escavação mecanizada de cavas ou valas em material de 1ª categoria - profundidade até 3,0m</v>
          </cell>
        </row>
        <row r="98">
          <cell r="B98" t="str">
            <v>Escoramento de cavas ou valas tipo contínuo, em madeira</v>
          </cell>
        </row>
        <row r="99">
          <cell r="B99" t="str">
            <v>Escoramento de cavas ou valas tipo descontínuo, em madeira</v>
          </cell>
        </row>
        <row r="100">
          <cell r="B100" t="str">
            <v>Leira de proteção</v>
          </cell>
        </row>
        <row r="101">
          <cell r="B101" t="str">
            <v>Reaterro compactado de cavas ou valas, sem controle de grau de compactação - manual</v>
          </cell>
        </row>
        <row r="102">
          <cell r="B102" t="str">
            <v>Reaterro compactado de cavas ou valas, sem controle de grau de compactação - mecânico</v>
          </cell>
        </row>
        <row r="103">
          <cell r="B103" t="str">
            <v>Sarjeta Triangular STG 03 (escavada, sem grama)</v>
          </cell>
        </row>
        <row r="104">
          <cell r="B104" t="str">
            <v>Transposição de Segmentos de Sarjeta TSS 01</v>
          </cell>
        </row>
        <row r="105">
          <cell r="B105" t="str">
            <v>Valeta de Proteção de aterro VPA-02</v>
          </cell>
        </row>
        <row r="106">
          <cell r="B106" t="str">
            <v>Valeta de Proteção de corte VPC-02</v>
          </cell>
        </row>
        <row r="107">
          <cell r="B107" t="str">
            <v>Valeta Trapezoidal escavada com pedra lançada</v>
          </cell>
        </row>
      </sheetData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 bueiros"/>
      <sheetName val="valas"/>
      <sheetName val="Resumo"/>
      <sheetName val="Constante"/>
      <sheetName val="MC E PQ"/>
      <sheetName val="MEMÓRIA DAS PLANTAS"/>
    </sheetNames>
    <sheetDataSet>
      <sheetData sheetId="0" refreshError="1"/>
      <sheetData sheetId="1">
        <row r="3">
          <cell r="A3" t="str">
            <v>BSTC ø 0,60</v>
          </cell>
        </row>
        <row r="4">
          <cell r="A4" t="str">
            <v>BSTC ø 0,80</v>
          </cell>
        </row>
        <row r="5">
          <cell r="A5" t="str">
            <v>BSTC ø 1,00</v>
          </cell>
        </row>
        <row r="6">
          <cell r="A6" t="str">
            <v>BSTC ø 1,20</v>
          </cell>
        </row>
        <row r="7">
          <cell r="A7" t="str">
            <v>BSTC ø 1,50</v>
          </cell>
        </row>
        <row r="8">
          <cell r="A8" t="str">
            <v>BDTC ø 0,80</v>
          </cell>
        </row>
        <row r="9">
          <cell r="A9" t="str">
            <v>BDTC ø 1,00</v>
          </cell>
        </row>
        <row r="10">
          <cell r="A10" t="str">
            <v>BDTC ø 1,20</v>
          </cell>
        </row>
        <row r="11">
          <cell r="A11" t="str">
            <v>BDTC ø 1,50</v>
          </cell>
        </row>
        <row r="12">
          <cell r="A12" t="str">
            <v>BTTC ø 1,00</v>
          </cell>
        </row>
        <row r="13">
          <cell r="A13" t="str">
            <v>BTTC ø 1,20</v>
          </cell>
        </row>
        <row r="14">
          <cell r="A14" t="str">
            <v>BTTC ø 1,50</v>
          </cell>
        </row>
        <row r="15">
          <cell r="A15" t="str">
            <v>BST-ADS ø 0,60</v>
          </cell>
        </row>
        <row r="16">
          <cell r="A16" t="str">
            <v>BST-ADS ø 0,80</v>
          </cell>
        </row>
        <row r="17">
          <cell r="A17" t="str">
            <v>BST-ADS ø 1,00</v>
          </cell>
        </row>
        <row r="18">
          <cell r="A18" t="str">
            <v>BST-ADS ø 1,20</v>
          </cell>
        </row>
        <row r="19">
          <cell r="A19" t="str">
            <v>BST-ADS ø 1,50</v>
          </cell>
        </row>
        <row r="20">
          <cell r="A20" t="str">
            <v>BDT-ADS ø 0,80</v>
          </cell>
        </row>
        <row r="21">
          <cell r="A21" t="str">
            <v>BDT-ADS ø 1,00</v>
          </cell>
        </row>
        <row r="22">
          <cell r="A22" t="str">
            <v>BDT-ADS ø 1,20</v>
          </cell>
        </row>
        <row r="23">
          <cell r="A23" t="str">
            <v>BDT-ADS ø 1,50</v>
          </cell>
        </row>
        <row r="24">
          <cell r="A24" t="str">
            <v>BTT-ADS ø 1,00</v>
          </cell>
        </row>
        <row r="25">
          <cell r="A25" t="str">
            <v>BTT-ADS ø 1,20</v>
          </cell>
        </row>
        <row r="26">
          <cell r="A26" t="str">
            <v>BTT-ADS ø 1,50</v>
          </cell>
        </row>
        <row r="27">
          <cell r="A27" t="str">
            <v>BSCC 1,50x1,50</v>
          </cell>
        </row>
        <row r="28">
          <cell r="A28" t="str">
            <v>BSCC 2,00x2,00</v>
          </cell>
        </row>
        <row r="29">
          <cell r="A29" t="str">
            <v>BSCC 2,50x2,50</v>
          </cell>
        </row>
        <row r="30">
          <cell r="A30" t="str">
            <v>BSCC 3,00x3,00</v>
          </cell>
        </row>
        <row r="31">
          <cell r="A31" t="str">
            <v>BSCC 3,50x3,50</v>
          </cell>
        </row>
        <row r="32">
          <cell r="A32" t="str">
            <v>BDCC 1,50x1,50</v>
          </cell>
        </row>
        <row r="33">
          <cell r="A33" t="str">
            <v>BDCC 2,00x2,00</v>
          </cell>
        </row>
        <row r="34">
          <cell r="A34" t="str">
            <v>BDCC 2,50x2,50</v>
          </cell>
        </row>
        <row r="35">
          <cell r="A35" t="str">
            <v>BDCC 3,00x3,00</v>
          </cell>
        </row>
        <row r="36">
          <cell r="A36" t="str">
            <v>BDCC 3,50x3,50</v>
          </cell>
        </row>
        <row r="37">
          <cell r="A37" t="str">
            <v>BTCC 1,50x1,50</v>
          </cell>
        </row>
        <row r="38">
          <cell r="A38" t="str">
            <v>BTCC 2,00x2,00</v>
          </cell>
        </row>
        <row r="39">
          <cell r="A39" t="str">
            <v>BTCC 2,50x2,50</v>
          </cell>
        </row>
        <row r="40">
          <cell r="A40" t="str">
            <v>BTCC 3,00x3,00</v>
          </cell>
        </row>
        <row r="41">
          <cell r="A41" t="str">
            <v>BTCC 3,50x3,50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"/>
      <sheetName val="dispositivos"/>
      <sheetName val="PQ"/>
    </sheetNames>
    <sheetDataSet>
      <sheetData sheetId="0"/>
      <sheetData sheetId="1">
        <row r="1">
          <cell r="D1" t="str">
            <v>QUANTIDADE</v>
          </cell>
        </row>
        <row r="2">
          <cell r="D2">
            <v>0</v>
          </cell>
        </row>
        <row r="3">
          <cell r="D3">
            <v>0</v>
          </cell>
        </row>
        <row r="4">
          <cell r="D4">
            <v>0</v>
          </cell>
        </row>
        <row r="5">
          <cell r="D5">
            <v>0</v>
          </cell>
        </row>
        <row r="6">
          <cell r="D6">
            <v>0</v>
          </cell>
        </row>
        <row r="7">
          <cell r="D7">
            <v>0</v>
          </cell>
        </row>
        <row r="8">
          <cell r="D8">
            <v>0</v>
          </cell>
        </row>
        <row r="9">
          <cell r="D9">
            <v>0</v>
          </cell>
        </row>
        <row r="10">
          <cell r="D10">
            <v>0</v>
          </cell>
        </row>
        <row r="11">
          <cell r="D11">
            <v>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0</v>
          </cell>
        </row>
        <row r="15">
          <cell r="D15">
            <v>0</v>
          </cell>
        </row>
        <row r="16">
          <cell r="D16">
            <v>3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  <row r="34">
          <cell r="D34">
            <v>14</v>
          </cell>
        </row>
        <row r="35">
          <cell r="D35">
            <v>0</v>
          </cell>
        </row>
        <row r="36">
          <cell r="D36">
            <v>1</v>
          </cell>
        </row>
        <row r="37">
          <cell r="D37">
            <v>0</v>
          </cell>
        </row>
        <row r="38">
          <cell r="D38">
            <v>2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1513</v>
          </cell>
        </row>
        <row r="43">
          <cell r="D43">
            <v>1156</v>
          </cell>
        </row>
        <row r="44">
          <cell r="D44">
            <v>1533</v>
          </cell>
        </row>
        <row r="45">
          <cell r="D45">
            <v>0</v>
          </cell>
        </row>
        <row r="46">
          <cell r="D46">
            <v>0</v>
          </cell>
        </row>
        <row r="47">
          <cell r="D47">
            <v>0</v>
          </cell>
        </row>
        <row r="48">
          <cell r="D48">
            <v>0</v>
          </cell>
        </row>
        <row r="49">
          <cell r="D49">
            <v>69</v>
          </cell>
        </row>
        <row r="50">
          <cell r="D50">
            <v>0</v>
          </cell>
        </row>
        <row r="51">
          <cell r="D51">
            <v>0</v>
          </cell>
        </row>
        <row r="52">
          <cell r="D52">
            <v>0</v>
          </cell>
        </row>
        <row r="53">
          <cell r="D53">
            <v>0</v>
          </cell>
        </row>
        <row r="54">
          <cell r="D54">
            <v>0</v>
          </cell>
        </row>
        <row r="55">
          <cell r="D55">
            <v>0</v>
          </cell>
        </row>
        <row r="56">
          <cell r="D56">
            <v>0</v>
          </cell>
        </row>
        <row r="57">
          <cell r="D57">
            <v>1</v>
          </cell>
        </row>
        <row r="58">
          <cell r="D58">
            <v>0</v>
          </cell>
        </row>
        <row r="59">
          <cell r="D59">
            <v>0</v>
          </cell>
        </row>
        <row r="60">
          <cell r="D60">
            <v>2</v>
          </cell>
        </row>
        <row r="61">
          <cell r="D61">
            <v>2</v>
          </cell>
        </row>
        <row r="62">
          <cell r="D62">
            <v>0</v>
          </cell>
        </row>
        <row r="63">
          <cell r="D63">
            <v>0</v>
          </cell>
        </row>
        <row r="64">
          <cell r="D64">
            <v>7</v>
          </cell>
        </row>
        <row r="65">
          <cell r="D65">
            <v>1</v>
          </cell>
        </row>
        <row r="66">
          <cell r="D66">
            <v>0</v>
          </cell>
        </row>
        <row r="67">
          <cell r="D67">
            <v>0</v>
          </cell>
        </row>
        <row r="68">
          <cell r="D68">
            <v>416</v>
          </cell>
        </row>
        <row r="69">
          <cell r="D69">
            <v>0</v>
          </cell>
        </row>
        <row r="70">
          <cell r="D70">
            <v>0</v>
          </cell>
        </row>
        <row r="71">
          <cell r="D71">
            <v>0</v>
          </cell>
        </row>
        <row r="72">
          <cell r="D72">
            <v>152</v>
          </cell>
        </row>
        <row r="73">
          <cell r="D73">
            <v>85</v>
          </cell>
        </row>
        <row r="74">
          <cell r="D74">
            <v>0</v>
          </cell>
        </row>
        <row r="75">
          <cell r="D75">
            <v>0</v>
          </cell>
        </row>
        <row r="76">
          <cell r="D76">
            <v>0</v>
          </cell>
        </row>
        <row r="77">
          <cell r="D77">
            <v>0</v>
          </cell>
        </row>
        <row r="78">
          <cell r="D78">
            <v>0</v>
          </cell>
        </row>
        <row r="79">
          <cell r="D79">
            <v>0</v>
          </cell>
        </row>
        <row r="80">
          <cell r="D80">
            <v>0</v>
          </cell>
        </row>
        <row r="81">
          <cell r="D81">
            <v>0</v>
          </cell>
        </row>
        <row r="82">
          <cell r="D82">
            <v>0</v>
          </cell>
        </row>
        <row r="83">
          <cell r="D83">
            <v>0</v>
          </cell>
        </row>
        <row r="84">
          <cell r="D84">
            <v>0</v>
          </cell>
        </row>
        <row r="85">
          <cell r="D85">
            <v>0</v>
          </cell>
        </row>
        <row r="86">
          <cell r="D86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2:G27"/>
  <sheetViews>
    <sheetView zoomScaleNormal="100" zoomScaleSheetLayoutView="100" workbookViewId="0">
      <selection activeCell="D5" sqref="D5"/>
    </sheetView>
  </sheetViews>
  <sheetFormatPr defaultColWidth="8.85546875" defaultRowHeight="12" x14ac:dyDescent="0.2"/>
  <cols>
    <col min="1" max="1" width="2" style="1" customWidth="1"/>
    <col min="2" max="2" width="69.140625" style="1" bestFit="1" customWidth="1"/>
    <col min="3" max="3" width="17" style="1" customWidth="1"/>
    <col min="4" max="4" width="9.28515625" style="1" customWidth="1"/>
    <col min="5" max="5" width="5.140625" style="1" bestFit="1" customWidth="1"/>
    <col min="6" max="6" width="8.85546875" style="1"/>
    <col min="7" max="7" width="12" style="1" hidden="1" customWidth="1"/>
    <col min="8" max="16384" width="8.85546875" style="1"/>
  </cols>
  <sheetData>
    <row r="2" spans="1:7" ht="21" customHeight="1" x14ac:dyDescent="0.2">
      <c r="B2" s="170" t="s">
        <v>0</v>
      </c>
      <c r="C2" s="172" t="s">
        <v>1</v>
      </c>
      <c r="D2" s="170" t="s">
        <v>3</v>
      </c>
    </row>
    <row r="3" spans="1:7" ht="20.25" customHeight="1" thickBot="1" x14ac:dyDescent="0.25">
      <c r="B3" s="171"/>
      <c r="C3" s="173"/>
      <c r="D3" s="171"/>
    </row>
    <row r="4" spans="1:7" s="5" customFormat="1" ht="15" customHeight="1" thickTop="1" x14ac:dyDescent="0.25">
      <c r="B4" s="2"/>
      <c r="C4" s="3"/>
      <c r="D4" s="3"/>
      <c r="E4" s="4"/>
    </row>
    <row r="5" spans="1:7" s="7" customFormat="1" ht="15" customHeight="1" x14ac:dyDescent="0.25">
      <c r="A5" s="7">
        <v>1</v>
      </c>
      <c r="B5" s="6" t="e">
        <f>#REF!</f>
        <v>#REF!</v>
      </c>
      <c r="C5" s="15" t="e">
        <f>VLOOKUP(A5,#REF!,22,FALSE)</f>
        <v>#REF!</v>
      </c>
      <c r="D5" s="13" t="e">
        <f>C5/$C$21</f>
        <v>#REF!</v>
      </c>
    </row>
    <row r="6" spans="1:7" s="5" customFormat="1" ht="15" customHeight="1" x14ac:dyDescent="0.25">
      <c r="B6" s="6"/>
      <c r="C6" s="16"/>
      <c r="D6" s="13"/>
      <c r="E6" s="4"/>
    </row>
    <row r="7" spans="1:7" ht="15" customHeight="1" x14ac:dyDescent="0.25">
      <c r="A7" s="1">
        <v>2</v>
      </c>
      <c r="B7" s="6" t="e">
        <f>#REF!</f>
        <v>#REF!</v>
      </c>
      <c r="C7" s="15" t="e">
        <f>VLOOKUP(A7,#REF!,22,FALSE)</f>
        <v>#REF!</v>
      </c>
      <c r="D7" s="13" t="e">
        <f>C7/$C$21</f>
        <v>#REF!</v>
      </c>
      <c r="E7" s="4"/>
    </row>
    <row r="8" spans="1:7" s="5" customFormat="1" ht="15" customHeight="1" x14ac:dyDescent="0.25">
      <c r="B8" s="6"/>
      <c r="C8" s="16"/>
      <c r="D8" s="13"/>
      <c r="E8" s="4"/>
    </row>
    <row r="9" spans="1:7" ht="15" customHeight="1" x14ac:dyDescent="0.25">
      <c r="A9" s="1">
        <v>3</v>
      </c>
      <c r="B9" s="6" t="e">
        <f>#REF!</f>
        <v>#REF!</v>
      </c>
      <c r="C9" s="15" t="e">
        <f>VLOOKUP(A9,#REF!,22,FALSE)</f>
        <v>#REF!</v>
      </c>
      <c r="D9" s="13" t="e">
        <f>C9/$C$21</f>
        <v>#REF!</v>
      </c>
      <c r="E9" s="4"/>
    </row>
    <row r="10" spans="1:7" ht="15" customHeight="1" x14ac:dyDescent="0.25">
      <c r="B10" s="8"/>
      <c r="C10" s="16"/>
      <c r="D10" s="13"/>
      <c r="E10" s="4"/>
    </row>
    <row r="11" spans="1:7" ht="15" customHeight="1" x14ac:dyDescent="0.25">
      <c r="A11" s="1">
        <v>4</v>
      </c>
      <c r="B11" s="6" t="e">
        <f>#REF!</f>
        <v>#REF!</v>
      </c>
      <c r="C11" s="15" t="e">
        <f>VLOOKUP(A11,#REF!,22,FALSE)</f>
        <v>#REF!</v>
      </c>
      <c r="D11" s="13" t="e">
        <f>C11/$C$21</f>
        <v>#REF!</v>
      </c>
      <c r="E11" s="4"/>
    </row>
    <row r="12" spans="1:7" ht="15" customHeight="1" x14ac:dyDescent="0.25">
      <c r="B12" s="6"/>
      <c r="C12" s="16"/>
      <c r="D12" s="13"/>
      <c r="E12" s="4"/>
    </row>
    <row r="13" spans="1:7" ht="15" customHeight="1" x14ac:dyDescent="0.25">
      <c r="A13" s="1">
        <v>5</v>
      </c>
      <c r="B13" s="6" t="e">
        <f>#REF!</f>
        <v>#REF!</v>
      </c>
      <c r="C13" s="15" t="e">
        <f>VLOOKUP(A13,#REF!,22,FALSE)</f>
        <v>#REF!</v>
      </c>
      <c r="D13" s="13" t="e">
        <f>C13/$C$21</f>
        <v>#REF!</v>
      </c>
      <c r="E13" s="4"/>
    </row>
    <row r="14" spans="1:7" s="5" customFormat="1" ht="15" customHeight="1" x14ac:dyDescent="0.25">
      <c r="B14" s="6"/>
      <c r="C14" s="16"/>
      <c r="D14" s="13"/>
      <c r="E14" s="4"/>
    </row>
    <row r="15" spans="1:7" ht="15" customHeight="1" x14ac:dyDescent="0.25">
      <c r="A15" s="1">
        <v>6</v>
      </c>
      <c r="B15" s="6" t="e">
        <f>#REF!</f>
        <v>#REF!</v>
      </c>
      <c r="C15" s="15" t="e">
        <f>VLOOKUP(A15,#REF!,22,FALSE)</f>
        <v>#REF!</v>
      </c>
      <c r="D15" s="13" t="e">
        <f>C15/$C$21</f>
        <v>#REF!</v>
      </c>
      <c r="E15" s="4"/>
    </row>
    <row r="16" spans="1:7" s="5" customFormat="1" ht="15" customHeight="1" x14ac:dyDescent="0.25">
      <c r="B16" s="6"/>
      <c r="C16" s="16"/>
      <c r="D16" s="13"/>
      <c r="E16" s="4"/>
      <c r="G16" s="1">
        <v>1.24875124875124</v>
      </c>
    </row>
    <row r="17" spans="1:5" ht="15" customHeight="1" x14ac:dyDescent="0.25">
      <c r="A17" s="1">
        <v>7</v>
      </c>
      <c r="B17" s="6" t="e">
        <f>#REF!</f>
        <v>#REF!</v>
      </c>
      <c r="C17" s="15" t="e">
        <f>VLOOKUP(A17,#REF!,22,FALSE)</f>
        <v>#REF!</v>
      </c>
      <c r="D17" s="13" t="e">
        <f>C17/$C$21</f>
        <v>#REF!</v>
      </c>
      <c r="E17" s="4"/>
    </row>
    <row r="18" spans="1:5" s="5" customFormat="1" ht="15" customHeight="1" x14ac:dyDescent="0.25">
      <c r="B18" s="6"/>
      <c r="C18" s="16"/>
      <c r="D18" s="13"/>
      <c r="E18" s="4"/>
    </row>
    <row r="19" spans="1:5" ht="15" customHeight="1" x14ac:dyDescent="0.25">
      <c r="A19" s="1">
        <v>8</v>
      </c>
      <c r="B19" s="6" t="e">
        <f>#REF!</f>
        <v>#REF!</v>
      </c>
      <c r="C19" s="15" t="e">
        <f>VLOOKUP(A19,#REF!,22,FALSE)</f>
        <v>#REF!</v>
      </c>
      <c r="D19" s="13" t="e">
        <f>C19/$C$21</f>
        <v>#REF!</v>
      </c>
      <c r="E19" s="4"/>
    </row>
    <row r="20" spans="1:5" s="5" customFormat="1" ht="15" customHeight="1" x14ac:dyDescent="0.25">
      <c r="B20" s="6"/>
      <c r="C20" s="16"/>
      <c r="D20" s="3"/>
      <c r="E20" s="4"/>
    </row>
    <row r="21" spans="1:5" s="5" customFormat="1" ht="15" customHeight="1" x14ac:dyDescent="0.25">
      <c r="B21" s="12" t="s">
        <v>2</v>
      </c>
      <c r="C21" s="17" t="e">
        <f>SUM(C5:C19)</f>
        <v>#REF!</v>
      </c>
      <c r="D21" s="18" t="e">
        <f>SUM(D5:D19)</f>
        <v>#REF!</v>
      </c>
      <c r="E21" s="4"/>
    </row>
    <row r="22" spans="1:5" ht="3.75" customHeight="1" x14ac:dyDescent="0.25">
      <c r="B22" s="6"/>
      <c r="C22" s="9"/>
      <c r="D22" s="9"/>
      <c r="E22" s="4"/>
    </row>
    <row r="25" spans="1:5" x14ac:dyDescent="0.2">
      <c r="B25" s="10"/>
    </row>
    <row r="27" spans="1:5" x14ac:dyDescent="0.2">
      <c r="C27" s="11"/>
      <c r="D27" s="11"/>
    </row>
  </sheetData>
  <mergeCells count="3">
    <mergeCell ref="B2:B3"/>
    <mergeCell ref="C2:C3"/>
    <mergeCell ref="D2:D3"/>
  </mergeCells>
  <printOptions horizontalCentered="1"/>
  <pageMargins left="0.78740157480314965" right="0.62992125984251968" top="0.98425196850393704" bottom="0.98425196850393704" header="0.51181102362204722" footer="0.51181102362204722"/>
  <pageSetup paperSize="9" scale="75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topLeftCell="A10" workbookViewId="0">
      <selection activeCell="C12" sqref="C12"/>
    </sheetView>
  </sheetViews>
  <sheetFormatPr defaultRowHeight="12.75" x14ac:dyDescent="0.2"/>
  <cols>
    <col min="1" max="1" width="65.140625" style="14" bestFit="1" customWidth="1"/>
    <col min="2" max="2" width="12.85546875" style="14" bestFit="1" customWidth="1"/>
    <col min="3" max="16384" width="9.140625" style="14"/>
  </cols>
  <sheetData>
    <row r="1" spans="1:2" x14ac:dyDescent="0.2">
      <c r="A1" s="19" t="e">
        <f>'RESUMO '!B9</f>
        <v>#REF!</v>
      </c>
      <c r="B1" s="20" t="e">
        <f>'RESUMO '!C9</f>
        <v>#REF!</v>
      </c>
    </row>
    <row r="2" spans="1:2" x14ac:dyDescent="0.2">
      <c r="A2" s="19" t="e">
        <f>'RESUMO '!B19</f>
        <v>#REF!</v>
      </c>
      <c r="B2" s="20" t="e">
        <f>'RESUMO '!C19</f>
        <v>#REF!</v>
      </c>
    </row>
    <row r="3" spans="1:2" x14ac:dyDescent="0.2">
      <c r="A3" s="19" t="e">
        <f>'RESUMO '!B5</f>
        <v>#REF!</v>
      </c>
      <c r="B3" s="20" t="e">
        <f>'RESUMO '!C5</f>
        <v>#REF!</v>
      </c>
    </row>
    <row r="4" spans="1:2" x14ac:dyDescent="0.2">
      <c r="A4" s="19" t="e">
        <f>'RESUMO '!B17</f>
        <v>#REF!</v>
      </c>
      <c r="B4" s="20" t="e">
        <f>'RESUMO '!C17</f>
        <v>#REF!</v>
      </c>
    </row>
    <row r="5" spans="1:2" x14ac:dyDescent="0.2">
      <c r="A5" s="19" t="e">
        <f>'RESUMO '!B15</f>
        <v>#REF!</v>
      </c>
      <c r="B5" s="20" t="e">
        <f>'RESUMO '!C15</f>
        <v>#REF!</v>
      </c>
    </row>
    <row r="6" spans="1:2" x14ac:dyDescent="0.2">
      <c r="A6" s="19" t="e">
        <f>'RESUMO '!B7</f>
        <v>#REF!</v>
      </c>
      <c r="B6" s="20" t="e">
        <f>'RESUMO '!C7</f>
        <v>#REF!</v>
      </c>
    </row>
    <row r="7" spans="1:2" x14ac:dyDescent="0.2">
      <c r="A7" s="19" t="e">
        <f>'RESUMO '!B13</f>
        <v>#REF!</v>
      </c>
      <c r="B7" s="20" t="e">
        <f>'RESUMO '!C13</f>
        <v>#REF!</v>
      </c>
    </row>
    <row r="8" spans="1:2" x14ac:dyDescent="0.2">
      <c r="A8" s="19" t="e">
        <f>'RESUMO '!B11</f>
        <v>#REF!</v>
      </c>
      <c r="B8" s="20" t="e">
        <f>'RESUMO '!C11</f>
        <v>#REF!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2:IE330"/>
  <sheetViews>
    <sheetView showGridLines="0" tabSelected="1" zoomScaleNormal="100" workbookViewId="0">
      <selection activeCell="J1" sqref="J1:J1048576"/>
    </sheetView>
  </sheetViews>
  <sheetFormatPr defaultRowHeight="15" x14ac:dyDescent="0.2"/>
  <cols>
    <col min="1" max="1" width="3.140625" style="58" customWidth="1"/>
    <col min="2" max="3" width="9.42578125" style="24" customWidth="1"/>
    <col min="4" max="4" width="59.85546875" style="24" customWidth="1"/>
    <col min="5" max="5" width="5.140625" style="24" customWidth="1"/>
    <col min="6" max="6" width="14.5703125" style="24" customWidth="1"/>
    <col min="7" max="7" width="7.7109375" style="24" customWidth="1"/>
    <col min="8" max="8" width="12" style="24" customWidth="1"/>
    <col min="9" max="9" width="15.140625" style="24" customWidth="1"/>
    <col min="10" max="10" width="18" style="24" customWidth="1"/>
    <col min="11" max="168" width="9.140625" style="24"/>
    <col min="169" max="169" width="4" style="24" customWidth="1"/>
    <col min="170" max="170" width="7" style="24" bestFit="1" customWidth="1"/>
    <col min="171" max="171" width="120.42578125" style="24" customWidth="1"/>
    <col min="172" max="172" width="14.5703125" style="24" bestFit="1" customWidth="1"/>
    <col min="173" max="173" width="9.140625" style="24"/>
    <col min="174" max="174" width="23.42578125" style="24" customWidth="1"/>
    <col min="175" max="175" width="3.42578125" style="24" customWidth="1"/>
    <col min="176" max="176" width="5" style="24" customWidth="1"/>
    <col min="177" max="177" width="4.28515625" style="24" customWidth="1"/>
    <col min="178" max="178" width="10.5703125" style="24" bestFit="1" customWidth="1"/>
    <col min="179" max="179" width="7.42578125" style="24" bestFit="1" customWidth="1"/>
    <col min="180" max="180" width="17" style="24" bestFit="1" customWidth="1"/>
    <col min="181" max="181" width="17" style="24" customWidth="1"/>
    <col min="182" max="182" width="38.85546875" style="24" bestFit="1" customWidth="1"/>
    <col min="183" max="424" width="9.140625" style="24"/>
    <col min="425" max="425" width="4" style="24" customWidth="1"/>
    <col min="426" max="426" width="7" style="24" bestFit="1" customWidth="1"/>
    <col min="427" max="427" width="120.42578125" style="24" customWidth="1"/>
    <col min="428" max="428" width="14.5703125" style="24" bestFit="1" customWidth="1"/>
    <col min="429" max="429" width="9.140625" style="24"/>
    <col min="430" max="430" width="23.42578125" style="24" customWidth="1"/>
    <col min="431" max="431" width="3.42578125" style="24" customWidth="1"/>
    <col min="432" max="432" width="5" style="24" customWidth="1"/>
    <col min="433" max="433" width="4.28515625" style="24" customWidth="1"/>
    <col min="434" max="434" width="10.5703125" style="24" bestFit="1" customWidth="1"/>
    <col min="435" max="435" width="7.42578125" style="24" bestFit="1" customWidth="1"/>
    <col min="436" max="436" width="17" style="24" bestFit="1" customWidth="1"/>
    <col min="437" max="437" width="17" style="24" customWidth="1"/>
    <col min="438" max="438" width="38.85546875" style="24" bestFit="1" customWidth="1"/>
    <col min="439" max="680" width="9.140625" style="24"/>
    <col min="681" max="681" width="4" style="24" customWidth="1"/>
    <col min="682" max="682" width="7" style="24" bestFit="1" customWidth="1"/>
    <col min="683" max="683" width="120.42578125" style="24" customWidth="1"/>
    <col min="684" max="684" width="14.5703125" style="24" bestFit="1" customWidth="1"/>
    <col min="685" max="685" width="9.140625" style="24"/>
    <col min="686" max="686" width="23.42578125" style="24" customWidth="1"/>
    <col min="687" max="687" width="3.42578125" style="24" customWidth="1"/>
    <col min="688" max="688" width="5" style="24" customWidth="1"/>
    <col min="689" max="689" width="4.28515625" style="24" customWidth="1"/>
    <col min="690" max="690" width="10.5703125" style="24" bestFit="1" customWidth="1"/>
    <col min="691" max="691" width="7.42578125" style="24" bestFit="1" customWidth="1"/>
    <col min="692" max="692" width="17" style="24" bestFit="1" customWidth="1"/>
    <col min="693" max="693" width="17" style="24" customWidth="1"/>
    <col min="694" max="694" width="38.85546875" style="24" bestFit="1" customWidth="1"/>
    <col min="695" max="936" width="9.140625" style="24"/>
    <col min="937" max="937" width="4" style="24" customWidth="1"/>
    <col min="938" max="938" width="7" style="24" bestFit="1" customWidth="1"/>
    <col min="939" max="939" width="120.42578125" style="24" customWidth="1"/>
    <col min="940" max="940" width="14.5703125" style="24" bestFit="1" customWidth="1"/>
    <col min="941" max="941" width="9.140625" style="24"/>
    <col min="942" max="942" width="23.42578125" style="24" customWidth="1"/>
    <col min="943" max="943" width="3.42578125" style="24" customWidth="1"/>
    <col min="944" max="944" width="5" style="24" customWidth="1"/>
    <col min="945" max="945" width="4.28515625" style="24" customWidth="1"/>
    <col min="946" max="946" width="10.5703125" style="24" bestFit="1" customWidth="1"/>
    <col min="947" max="947" width="7.42578125" style="24" bestFit="1" customWidth="1"/>
    <col min="948" max="948" width="17" style="24" bestFit="1" customWidth="1"/>
    <col min="949" max="949" width="17" style="24" customWidth="1"/>
    <col min="950" max="950" width="38.85546875" style="24" bestFit="1" customWidth="1"/>
    <col min="951" max="1192" width="9.140625" style="24"/>
    <col min="1193" max="1193" width="4" style="24" customWidth="1"/>
    <col min="1194" max="1194" width="7" style="24" bestFit="1" customWidth="1"/>
    <col min="1195" max="1195" width="120.42578125" style="24" customWidth="1"/>
    <col min="1196" max="1196" width="14.5703125" style="24" bestFit="1" customWidth="1"/>
    <col min="1197" max="1197" width="9.140625" style="24"/>
    <col min="1198" max="1198" width="23.42578125" style="24" customWidth="1"/>
    <col min="1199" max="1199" width="3.42578125" style="24" customWidth="1"/>
    <col min="1200" max="1200" width="5" style="24" customWidth="1"/>
    <col min="1201" max="1201" width="4.28515625" style="24" customWidth="1"/>
    <col min="1202" max="1202" width="10.5703125" style="24" bestFit="1" customWidth="1"/>
    <col min="1203" max="1203" width="7.42578125" style="24" bestFit="1" customWidth="1"/>
    <col min="1204" max="1204" width="17" style="24" bestFit="1" customWidth="1"/>
    <col min="1205" max="1205" width="17" style="24" customWidth="1"/>
    <col min="1206" max="1206" width="38.85546875" style="24" bestFit="1" customWidth="1"/>
    <col min="1207" max="1448" width="9.140625" style="24"/>
    <col min="1449" max="1449" width="4" style="24" customWidth="1"/>
    <col min="1450" max="1450" width="7" style="24" bestFit="1" customWidth="1"/>
    <col min="1451" max="1451" width="120.42578125" style="24" customWidth="1"/>
    <col min="1452" max="1452" width="14.5703125" style="24" bestFit="1" customWidth="1"/>
    <col min="1453" max="1453" width="9.140625" style="24"/>
    <col min="1454" max="1454" width="23.42578125" style="24" customWidth="1"/>
    <col min="1455" max="1455" width="3.42578125" style="24" customWidth="1"/>
    <col min="1456" max="1456" width="5" style="24" customWidth="1"/>
    <col min="1457" max="1457" width="4.28515625" style="24" customWidth="1"/>
    <col min="1458" max="1458" width="10.5703125" style="24" bestFit="1" customWidth="1"/>
    <col min="1459" max="1459" width="7.42578125" style="24" bestFit="1" customWidth="1"/>
    <col min="1460" max="1460" width="17" style="24" bestFit="1" customWidth="1"/>
    <col min="1461" max="1461" width="17" style="24" customWidth="1"/>
    <col min="1462" max="1462" width="38.85546875" style="24" bestFit="1" customWidth="1"/>
    <col min="1463" max="1704" width="9.140625" style="24"/>
    <col min="1705" max="1705" width="4" style="24" customWidth="1"/>
    <col min="1706" max="1706" width="7" style="24" bestFit="1" customWidth="1"/>
    <col min="1707" max="1707" width="120.42578125" style="24" customWidth="1"/>
    <col min="1708" max="1708" width="14.5703125" style="24" bestFit="1" customWidth="1"/>
    <col min="1709" max="1709" width="9.140625" style="24"/>
    <col min="1710" max="1710" width="23.42578125" style="24" customWidth="1"/>
    <col min="1711" max="1711" width="3.42578125" style="24" customWidth="1"/>
    <col min="1712" max="1712" width="5" style="24" customWidth="1"/>
    <col min="1713" max="1713" width="4.28515625" style="24" customWidth="1"/>
    <col min="1714" max="1714" width="10.5703125" style="24" bestFit="1" customWidth="1"/>
    <col min="1715" max="1715" width="7.42578125" style="24" bestFit="1" customWidth="1"/>
    <col min="1716" max="1716" width="17" style="24" bestFit="1" customWidth="1"/>
    <col min="1717" max="1717" width="17" style="24" customWidth="1"/>
    <col min="1718" max="1718" width="38.85546875" style="24" bestFit="1" customWidth="1"/>
    <col min="1719" max="1960" width="9.140625" style="24"/>
    <col min="1961" max="1961" width="4" style="24" customWidth="1"/>
    <col min="1962" max="1962" width="7" style="24" bestFit="1" customWidth="1"/>
    <col min="1963" max="1963" width="120.42578125" style="24" customWidth="1"/>
    <col min="1964" max="1964" width="14.5703125" style="24" bestFit="1" customWidth="1"/>
    <col min="1965" max="1965" width="9.140625" style="24"/>
    <col min="1966" max="1966" width="23.42578125" style="24" customWidth="1"/>
    <col min="1967" max="1967" width="3.42578125" style="24" customWidth="1"/>
    <col min="1968" max="1968" width="5" style="24" customWidth="1"/>
    <col min="1969" max="1969" width="4.28515625" style="24" customWidth="1"/>
    <col min="1970" max="1970" width="10.5703125" style="24" bestFit="1" customWidth="1"/>
    <col min="1971" max="1971" width="7.42578125" style="24" bestFit="1" customWidth="1"/>
    <col min="1972" max="1972" width="17" style="24" bestFit="1" customWidth="1"/>
    <col min="1973" max="1973" width="17" style="24" customWidth="1"/>
    <col min="1974" max="1974" width="38.85546875" style="24" bestFit="1" customWidth="1"/>
    <col min="1975" max="2216" width="9.140625" style="24"/>
    <col min="2217" max="2217" width="4" style="24" customWidth="1"/>
    <col min="2218" max="2218" width="7" style="24" bestFit="1" customWidth="1"/>
    <col min="2219" max="2219" width="120.42578125" style="24" customWidth="1"/>
    <col min="2220" max="2220" width="14.5703125" style="24" bestFit="1" customWidth="1"/>
    <col min="2221" max="2221" width="9.140625" style="24"/>
    <col min="2222" max="2222" width="23.42578125" style="24" customWidth="1"/>
    <col min="2223" max="2223" width="3.42578125" style="24" customWidth="1"/>
    <col min="2224" max="2224" width="5" style="24" customWidth="1"/>
    <col min="2225" max="2225" width="4.28515625" style="24" customWidth="1"/>
    <col min="2226" max="2226" width="10.5703125" style="24" bestFit="1" customWidth="1"/>
    <col min="2227" max="2227" width="7.42578125" style="24" bestFit="1" customWidth="1"/>
    <col min="2228" max="2228" width="17" style="24" bestFit="1" customWidth="1"/>
    <col min="2229" max="2229" width="17" style="24" customWidth="1"/>
    <col min="2230" max="2230" width="38.85546875" style="24" bestFit="1" customWidth="1"/>
    <col min="2231" max="2472" width="9.140625" style="24"/>
    <col min="2473" max="2473" width="4" style="24" customWidth="1"/>
    <col min="2474" max="2474" width="7" style="24" bestFit="1" customWidth="1"/>
    <col min="2475" max="2475" width="120.42578125" style="24" customWidth="1"/>
    <col min="2476" max="2476" width="14.5703125" style="24" bestFit="1" customWidth="1"/>
    <col min="2477" max="2477" width="9.140625" style="24"/>
    <col min="2478" max="2478" width="23.42578125" style="24" customWidth="1"/>
    <col min="2479" max="2479" width="3.42578125" style="24" customWidth="1"/>
    <col min="2480" max="2480" width="5" style="24" customWidth="1"/>
    <col min="2481" max="2481" width="4.28515625" style="24" customWidth="1"/>
    <col min="2482" max="2482" width="10.5703125" style="24" bestFit="1" customWidth="1"/>
    <col min="2483" max="2483" width="7.42578125" style="24" bestFit="1" customWidth="1"/>
    <col min="2484" max="2484" width="17" style="24" bestFit="1" customWidth="1"/>
    <col min="2485" max="2485" width="17" style="24" customWidth="1"/>
    <col min="2486" max="2486" width="38.85546875" style="24" bestFit="1" customWidth="1"/>
    <col min="2487" max="2728" width="9.140625" style="24"/>
    <col min="2729" max="2729" width="4" style="24" customWidth="1"/>
    <col min="2730" max="2730" width="7" style="24" bestFit="1" customWidth="1"/>
    <col min="2731" max="2731" width="120.42578125" style="24" customWidth="1"/>
    <col min="2732" max="2732" width="14.5703125" style="24" bestFit="1" customWidth="1"/>
    <col min="2733" max="2733" width="9.140625" style="24"/>
    <col min="2734" max="2734" width="23.42578125" style="24" customWidth="1"/>
    <col min="2735" max="2735" width="3.42578125" style="24" customWidth="1"/>
    <col min="2736" max="2736" width="5" style="24" customWidth="1"/>
    <col min="2737" max="2737" width="4.28515625" style="24" customWidth="1"/>
    <col min="2738" max="2738" width="10.5703125" style="24" bestFit="1" customWidth="1"/>
    <col min="2739" max="2739" width="7.42578125" style="24" bestFit="1" customWidth="1"/>
    <col min="2740" max="2740" width="17" style="24" bestFit="1" customWidth="1"/>
    <col min="2741" max="2741" width="17" style="24" customWidth="1"/>
    <col min="2742" max="2742" width="38.85546875" style="24" bestFit="1" customWidth="1"/>
    <col min="2743" max="2984" width="9.140625" style="24"/>
    <col min="2985" max="2985" width="4" style="24" customWidth="1"/>
    <col min="2986" max="2986" width="7" style="24" bestFit="1" customWidth="1"/>
    <col min="2987" max="2987" width="120.42578125" style="24" customWidth="1"/>
    <col min="2988" max="2988" width="14.5703125" style="24" bestFit="1" customWidth="1"/>
    <col min="2989" max="2989" width="9.140625" style="24"/>
    <col min="2990" max="2990" width="23.42578125" style="24" customWidth="1"/>
    <col min="2991" max="2991" width="3.42578125" style="24" customWidth="1"/>
    <col min="2992" max="2992" width="5" style="24" customWidth="1"/>
    <col min="2993" max="2993" width="4.28515625" style="24" customWidth="1"/>
    <col min="2994" max="2994" width="10.5703125" style="24" bestFit="1" customWidth="1"/>
    <col min="2995" max="2995" width="7.42578125" style="24" bestFit="1" customWidth="1"/>
    <col min="2996" max="2996" width="17" style="24" bestFit="1" customWidth="1"/>
    <col min="2997" max="2997" width="17" style="24" customWidth="1"/>
    <col min="2998" max="2998" width="38.85546875" style="24" bestFit="1" customWidth="1"/>
    <col min="2999" max="3240" width="9.140625" style="24"/>
    <col min="3241" max="3241" width="4" style="24" customWidth="1"/>
    <col min="3242" max="3242" width="7" style="24" bestFit="1" customWidth="1"/>
    <col min="3243" max="3243" width="120.42578125" style="24" customWidth="1"/>
    <col min="3244" max="3244" width="14.5703125" style="24" bestFit="1" customWidth="1"/>
    <col min="3245" max="3245" width="9.140625" style="24"/>
    <col min="3246" max="3246" width="23.42578125" style="24" customWidth="1"/>
    <col min="3247" max="3247" width="3.42578125" style="24" customWidth="1"/>
    <col min="3248" max="3248" width="5" style="24" customWidth="1"/>
    <col min="3249" max="3249" width="4.28515625" style="24" customWidth="1"/>
    <col min="3250" max="3250" width="10.5703125" style="24" bestFit="1" customWidth="1"/>
    <col min="3251" max="3251" width="7.42578125" style="24" bestFit="1" customWidth="1"/>
    <col min="3252" max="3252" width="17" style="24" bestFit="1" customWidth="1"/>
    <col min="3253" max="3253" width="17" style="24" customWidth="1"/>
    <col min="3254" max="3254" width="38.85546875" style="24" bestFit="1" customWidth="1"/>
    <col min="3255" max="3496" width="9.140625" style="24"/>
    <col min="3497" max="3497" width="4" style="24" customWidth="1"/>
    <col min="3498" max="3498" width="7" style="24" bestFit="1" customWidth="1"/>
    <col min="3499" max="3499" width="120.42578125" style="24" customWidth="1"/>
    <col min="3500" max="3500" width="14.5703125" style="24" bestFit="1" customWidth="1"/>
    <col min="3501" max="3501" width="9.140625" style="24"/>
    <col min="3502" max="3502" width="23.42578125" style="24" customWidth="1"/>
    <col min="3503" max="3503" width="3.42578125" style="24" customWidth="1"/>
    <col min="3504" max="3504" width="5" style="24" customWidth="1"/>
    <col min="3505" max="3505" width="4.28515625" style="24" customWidth="1"/>
    <col min="3506" max="3506" width="10.5703125" style="24" bestFit="1" customWidth="1"/>
    <col min="3507" max="3507" width="7.42578125" style="24" bestFit="1" customWidth="1"/>
    <col min="3508" max="3508" width="17" style="24" bestFit="1" customWidth="1"/>
    <col min="3509" max="3509" width="17" style="24" customWidth="1"/>
    <col min="3510" max="3510" width="38.85546875" style="24" bestFit="1" customWidth="1"/>
    <col min="3511" max="3752" width="9.140625" style="24"/>
    <col min="3753" max="3753" width="4" style="24" customWidth="1"/>
    <col min="3754" max="3754" width="7" style="24" bestFit="1" customWidth="1"/>
    <col min="3755" max="3755" width="120.42578125" style="24" customWidth="1"/>
    <col min="3756" max="3756" width="14.5703125" style="24" bestFit="1" customWidth="1"/>
    <col min="3757" max="3757" width="9.140625" style="24"/>
    <col min="3758" max="3758" width="23.42578125" style="24" customWidth="1"/>
    <col min="3759" max="3759" width="3.42578125" style="24" customWidth="1"/>
    <col min="3760" max="3760" width="5" style="24" customWidth="1"/>
    <col min="3761" max="3761" width="4.28515625" style="24" customWidth="1"/>
    <col min="3762" max="3762" width="10.5703125" style="24" bestFit="1" customWidth="1"/>
    <col min="3763" max="3763" width="7.42578125" style="24" bestFit="1" customWidth="1"/>
    <col min="3764" max="3764" width="17" style="24" bestFit="1" customWidth="1"/>
    <col min="3765" max="3765" width="17" style="24" customWidth="1"/>
    <col min="3766" max="3766" width="38.85546875" style="24" bestFit="1" customWidth="1"/>
    <col min="3767" max="4008" width="9.140625" style="24"/>
    <col min="4009" max="4009" width="4" style="24" customWidth="1"/>
    <col min="4010" max="4010" width="7" style="24" bestFit="1" customWidth="1"/>
    <col min="4011" max="4011" width="120.42578125" style="24" customWidth="1"/>
    <col min="4012" max="4012" width="14.5703125" style="24" bestFit="1" customWidth="1"/>
    <col min="4013" max="4013" width="9.140625" style="24"/>
    <col min="4014" max="4014" width="23.42578125" style="24" customWidth="1"/>
    <col min="4015" max="4015" width="3.42578125" style="24" customWidth="1"/>
    <col min="4016" max="4016" width="5" style="24" customWidth="1"/>
    <col min="4017" max="4017" width="4.28515625" style="24" customWidth="1"/>
    <col min="4018" max="4018" width="10.5703125" style="24" bestFit="1" customWidth="1"/>
    <col min="4019" max="4019" width="7.42578125" style="24" bestFit="1" customWidth="1"/>
    <col min="4020" max="4020" width="17" style="24" bestFit="1" customWidth="1"/>
    <col min="4021" max="4021" width="17" style="24" customWidth="1"/>
    <col min="4022" max="4022" width="38.85546875" style="24" bestFit="1" customWidth="1"/>
    <col min="4023" max="4264" width="9.140625" style="24"/>
    <col min="4265" max="4265" width="4" style="24" customWidth="1"/>
    <col min="4266" max="4266" width="7" style="24" bestFit="1" customWidth="1"/>
    <col min="4267" max="4267" width="120.42578125" style="24" customWidth="1"/>
    <col min="4268" max="4268" width="14.5703125" style="24" bestFit="1" customWidth="1"/>
    <col min="4269" max="4269" width="9.140625" style="24"/>
    <col min="4270" max="4270" width="23.42578125" style="24" customWidth="1"/>
    <col min="4271" max="4271" width="3.42578125" style="24" customWidth="1"/>
    <col min="4272" max="4272" width="5" style="24" customWidth="1"/>
    <col min="4273" max="4273" width="4.28515625" style="24" customWidth="1"/>
    <col min="4274" max="4274" width="10.5703125" style="24" bestFit="1" customWidth="1"/>
    <col min="4275" max="4275" width="7.42578125" style="24" bestFit="1" customWidth="1"/>
    <col min="4276" max="4276" width="17" style="24" bestFit="1" customWidth="1"/>
    <col min="4277" max="4277" width="17" style="24" customWidth="1"/>
    <col min="4278" max="4278" width="38.85546875" style="24" bestFit="1" customWidth="1"/>
    <col min="4279" max="4520" width="9.140625" style="24"/>
    <col min="4521" max="4521" width="4" style="24" customWidth="1"/>
    <col min="4522" max="4522" width="7" style="24" bestFit="1" customWidth="1"/>
    <col min="4523" max="4523" width="120.42578125" style="24" customWidth="1"/>
    <col min="4524" max="4524" width="14.5703125" style="24" bestFit="1" customWidth="1"/>
    <col min="4525" max="4525" width="9.140625" style="24"/>
    <col min="4526" max="4526" width="23.42578125" style="24" customWidth="1"/>
    <col min="4527" max="4527" width="3.42578125" style="24" customWidth="1"/>
    <col min="4528" max="4528" width="5" style="24" customWidth="1"/>
    <col min="4529" max="4529" width="4.28515625" style="24" customWidth="1"/>
    <col min="4530" max="4530" width="10.5703125" style="24" bestFit="1" customWidth="1"/>
    <col min="4531" max="4531" width="7.42578125" style="24" bestFit="1" customWidth="1"/>
    <col min="4532" max="4532" width="17" style="24" bestFit="1" customWidth="1"/>
    <col min="4533" max="4533" width="17" style="24" customWidth="1"/>
    <col min="4534" max="4534" width="38.85546875" style="24" bestFit="1" customWidth="1"/>
    <col min="4535" max="4776" width="9.140625" style="24"/>
    <col min="4777" max="4777" width="4" style="24" customWidth="1"/>
    <col min="4778" max="4778" width="7" style="24" bestFit="1" customWidth="1"/>
    <col min="4779" max="4779" width="120.42578125" style="24" customWidth="1"/>
    <col min="4780" max="4780" width="14.5703125" style="24" bestFit="1" customWidth="1"/>
    <col min="4781" max="4781" width="9.140625" style="24"/>
    <col min="4782" max="4782" width="23.42578125" style="24" customWidth="1"/>
    <col min="4783" max="4783" width="3.42578125" style="24" customWidth="1"/>
    <col min="4784" max="4784" width="5" style="24" customWidth="1"/>
    <col min="4785" max="4785" width="4.28515625" style="24" customWidth="1"/>
    <col min="4786" max="4786" width="10.5703125" style="24" bestFit="1" customWidth="1"/>
    <col min="4787" max="4787" width="7.42578125" style="24" bestFit="1" customWidth="1"/>
    <col min="4788" max="4788" width="17" style="24" bestFit="1" customWidth="1"/>
    <col min="4789" max="4789" width="17" style="24" customWidth="1"/>
    <col min="4790" max="4790" width="38.85546875" style="24" bestFit="1" customWidth="1"/>
    <col min="4791" max="5032" width="9.140625" style="24"/>
    <col min="5033" max="5033" width="4" style="24" customWidth="1"/>
    <col min="5034" max="5034" width="7" style="24" bestFit="1" customWidth="1"/>
    <col min="5035" max="5035" width="120.42578125" style="24" customWidth="1"/>
    <col min="5036" max="5036" width="14.5703125" style="24" bestFit="1" customWidth="1"/>
    <col min="5037" max="5037" width="9.140625" style="24"/>
    <col min="5038" max="5038" width="23.42578125" style="24" customWidth="1"/>
    <col min="5039" max="5039" width="3.42578125" style="24" customWidth="1"/>
    <col min="5040" max="5040" width="5" style="24" customWidth="1"/>
    <col min="5041" max="5041" width="4.28515625" style="24" customWidth="1"/>
    <col min="5042" max="5042" width="10.5703125" style="24" bestFit="1" customWidth="1"/>
    <col min="5043" max="5043" width="7.42578125" style="24" bestFit="1" customWidth="1"/>
    <col min="5044" max="5044" width="17" style="24" bestFit="1" customWidth="1"/>
    <col min="5045" max="5045" width="17" style="24" customWidth="1"/>
    <col min="5046" max="5046" width="38.85546875" style="24" bestFit="1" customWidth="1"/>
    <col min="5047" max="5288" width="9.140625" style="24"/>
    <col min="5289" max="5289" width="4" style="24" customWidth="1"/>
    <col min="5290" max="5290" width="7" style="24" bestFit="1" customWidth="1"/>
    <col min="5291" max="5291" width="120.42578125" style="24" customWidth="1"/>
    <col min="5292" max="5292" width="14.5703125" style="24" bestFit="1" customWidth="1"/>
    <col min="5293" max="5293" width="9.140625" style="24"/>
    <col min="5294" max="5294" width="23.42578125" style="24" customWidth="1"/>
    <col min="5295" max="5295" width="3.42578125" style="24" customWidth="1"/>
    <col min="5296" max="5296" width="5" style="24" customWidth="1"/>
    <col min="5297" max="5297" width="4.28515625" style="24" customWidth="1"/>
    <col min="5298" max="5298" width="10.5703125" style="24" bestFit="1" customWidth="1"/>
    <col min="5299" max="5299" width="7.42578125" style="24" bestFit="1" customWidth="1"/>
    <col min="5300" max="5300" width="17" style="24" bestFit="1" customWidth="1"/>
    <col min="5301" max="5301" width="17" style="24" customWidth="1"/>
    <col min="5302" max="5302" width="38.85546875" style="24" bestFit="1" customWidth="1"/>
    <col min="5303" max="5544" width="9.140625" style="24"/>
    <col min="5545" max="5545" width="4" style="24" customWidth="1"/>
    <col min="5546" max="5546" width="7" style="24" bestFit="1" customWidth="1"/>
    <col min="5547" max="5547" width="120.42578125" style="24" customWidth="1"/>
    <col min="5548" max="5548" width="14.5703125" style="24" bestFit="1" customWidth="1"/>
    <col min="5549" max="5549" width="9.140625" style="24"/>
    <col min="5550" max="5550" width="23.42578125" style="24" customWidth="1"/>
    <col min="5551" max="5551" width="3.42578125" style="24" customWidth="1"/>
    <col min="5552" max="5552" width="5" style="24" customWidth="1"/>
    <col min="5553" max="5553" width="4.28515625" style="24" customWidth="1"/>
    <col min="5554" max="5554" width="10.5703125" style="24" bestFit="1" customWidth="1"/>
    <col min="5555" max="5555" width="7.42578125" style="24" bestFit="1" customWidth="1"/>
    <col min="5556" max="5556" width="17" style="24" bestFit="1" customWidth="1"/>
    <col min="5557" max="5557" width="17" style="24" customWidth="1"/>
    <col min="5558" max="5558" width="38.85546875" style="24" bestFit="1" customWidth="1"/>
    <col min="5559" max="5800" width="9.140625" style="24"/>
    <col min="5801" max="5801" width="4" style="24" customWidth="1"/>
    <col min="5802" max="5802" width="7" style="24" bestFit="1" customWidth="1"/>
    <col min="5803" max="5803" width="120.42578125" style="24" customWidth="1"/>
    <col min="5804" max="5804" width="14.5703125" style="24" bestFit="1" customWidth="1"/>
    <col min="5805" max="5805" width="9.140625" style="24"/>
    <col min="5806" max="5806" width="23.42578125" style="24" customWidth="1"/>
    <col min="5807" max="5807" width="3.42578125" style="24" customWidth="1"/>
    <col min="5808" max="5808" width="5" style="24" customWidth="1"/>
    <col min="5809" max="5809" width="4.28515625" style="24" customWidth="1"/>
    <col min="5810" max="5810" width="10.5703125" style="24" bestFit="1" customWidth="1"/>
    <col min="5811" max="5811" width="7.42578125" style="24" bestFit="1" customWidth="1"/>
    <col min="5812" max="5812" width="17" style="24" bestFit="1" customWidth="1"/>
    <col min="5813" max="5813" width="17" style="24" customWidth="1"/>
    <col min="5814" max="5814" width="38.85546875" style="24" bestFit="1" customWidth="1"/>
    <col min="5815" max="6056" width="9.140625" style="24"/>
    <col min="6057" max="6057" width="4" style="24" customWidth="1"/>
    <col min="6058" max="6058" width="7" style="24" bestFit="1" customWidth="1"/>
    <col min="6059" max="6059" width="120.42578125" style="24" customWidth="1"/>
    <col min="6060" max="6060" width="14.5703125" style="24" bestFit="1" customWidth="1"/>
    <col min="6061" max="6061" width="9.140625" style="24"/>
    <col min="6062" max="6062" width="23.42578125" style="24" customWidth="1"/>
    <col min="6063" max="6063" width="3.42578125" style="24" customWidth="1"/>
    <col min="6064" max="6064" width="5" style="24" customWidth="1"/>
    <col min="6065" max="6065" width="4.28515625" style="24" customWidth="1"/>
    <col min="6066" max="6066" width="10.5703125" style="24" bestFit="1" customWidth="1"/>
    <col min="6067" max="6067" width="7.42578125" style="24" bestFit="1" customWidth="1"/>
    <col min="6068" max="6068" width="17" style="24" bestFit="1" customWidth="1"/>
    <col min="6069" max="6069" width="17" style="24" customWidth="1"/>
    <col min="6070" max="6070" width="38.85546875" style="24" bestFit="1" customWidth="1"/>
    <col min="6071" max="6312" width="9.140625" style="24"/>
    <col min="6313" max="6313" width="4" style="24" customWidth="1"/>
    <col min="6314" max="6314" width="7" style="24" bestFit="1" customWidth="1"/>
    <col min="6315" max="6315" width="120.42578125" style="24" customWidth="1"/>
    <col min="6316" max="6316" width="14.5703125" style="24" bestFit="1" customWidth="1"/>
    <col min="6317" max="6317" width="9.140625" style="24"/>
    <col min="6318" max="6318" width="23.42578125" style="24" customWidth="1"/>
    <col min="6319" max="6319" width="3.42578125" style="24" customWidth="1"/>
    <col min="6320" max="6320" width="5" style="24" customWidth="1"/>
    <col min="6321" max="6321" width="4.28515625" style="24" customWidth="1"/>
    <col min="6322" max="6322" width="10.5703125" style="24" bestFit="1" customWidth="1"/>
    <col min="6323" max="6323" width="7.42578125" style="24" bestFit="1" customWidth="1"/>
    <col min="6324" max="6324" width="17" style="24" bestFit="1" customWidth="1"/>
    <col min="6325" max="6325" width="17" style="24" customWidth="1"/>
    <col min="6326" max="6326" width="38.85546875" style="24" bestFit="1" customWidth="1"/>
    <col min="6327" max="6568" width="9.140625" style="24"/>
    <col min="6569" max="6569" width="4" style="24" customWidth="1"/>
    <col min="6570" max="6570" width="7" style="24" bestFit="1" customWidth="1"/>
    <col min="6571" max="6571" width="120.42578125" style="24" customWidth="1"/>
    <col min="6572" max="6572" width="14.5703125" style="24" bestFit="1" customWidth="1"/>
    <col min="6573" max="6573" width="9.140625" style="24"/>
    <col min="6574" max="6574" width="23.42578125" style="24" customWidth="1"/>
    <col min="6575" max="6575" width="3.42578125" style="24" customWidth="1"/>
    <col min="6576" max="6576" width="5" style="24" customWidth="1"/>
    <col min="6577" max="6577" width="4.28515625" style="24" customWidth="1"/>
    <col min="6578" max="6578" width="10.5703125" style="24" bestFit="1" customWidth="1"/>
    <col min="6579" max="6579" width="7.42578125" style="24" bestFit="1" customWidth="1"/>
    <col min="6580" max="6580" width="17" style="24" bestFit="1" customWidth="1"/>
    <col min="6581" max="6581" width="17" style="24" customWidth="1"/>
    <col min="6582" max="6582" width="38.85546875" style="24" bestFit="1" customWidth="1"/>
    <col min="6583" max="6824" width="9.140625" style="24"/>
    <col min="6825" max="6825" width="4" style="24" customWidth="1"/>
    <col min="6826" max="6826" width="7" style="24" bestFit="1" customWidth="1"/>
    <col min="6827" max="6827" width="120.42578125" style="24" customWidth="1"/>
    <col min="6828" max="6828" width="14.5703125" style="24" bestFit="1" customWidth="1"/>
    <col min="6829" max="6829" width="9.140625" style="24"/>
    <col min="6830" max="6830" width="23.42578125" style="24" customWidth="1"/>
    <col min="6831" max="6831" width="3.42578125" style="24" customWidth="1"/>
    <col min="6832" max="6832" width="5" style="24" customWidth="1"/>
    <col min="6833" max="6833" width="4.28515625" style="24" customWidth="1"/>
    <col min="6834" max="6834" width="10.5703125" style="24" bestFit="1" customWidth="1"/>
    <col min="6835" max="6835" width="7.42578125" style="24" bestFit="1" customWidth="1"/>
    <col min="6836" max="6836" width="17" style="24" bestFit="1" customWidth="1"/>
    <col min="6837" max="6837" width="17" style="24" customWidth="1"/>
    <col min="6838" max="6838" width="38.85546875" style="24" bestFit="1" customWidth="1"/>
    <col min="6839" max="7080" width="9.140625" style="24"/>
    <col min="7081" max="7081" width="4" style="24" customWidth="1"/>
    <col min="7082" max="7082" width="7" style="24" bestFit="1" customWidth="1"/>
    <col min="7083" max="7083" width="120.42578125" style="24" customWidth="1"/>
    <col min="7084" max="7084" width="14.5703125" style="24" bestFit="1" customWidth="1"/>
    <col min="7085" max="7085" width="9.140625" style="24"/>
    <col min="7086" max="7086" width="23.42578125" style="24" customWidth="1"/>
    <col min="7087" max="7087" width="3.42578125" style="24" customWidth="1"/>
    <col min="7088" max="7088" width="5" style="24" customWidth="1"/>
    <col min="7089" max="7089" width="4.28515625" style="24" customWidth="1"/>
    <col min="7090" max="7090" width="10.5703125" style="24" bestFit="1" customWidth="1"/>
    <col min="7091" max="7091" width="7.42578125" style="24" bestFit="1" customWidth="1"/>
    <col min="7092" max="7092" width="17" style="24" bestFit="1" customWidth="1"/>
    <col min="7093" max="7093" width="17" style="24" customWidth="1"/>
    <col min="7094" max="7094" width="38.85546875" style="24" bestFit="1" customWidth="1"/>
    <col min="7095" max="7336" width="9.140625" style="24"/>
    <col min="7337" max="7337" width="4" style="24" customWidth="1"/>
    <col min="7338" max="7338" width="7" style="24" bestFit="1" customWidth="1"/>
    <col min="7339" max="7339" width="120.42578125" style="24" customWidth="1"/>
    <col min="7340" max="7340" width="14.5703125" style="24" bestFit="1" customWidth="1"/>
    <col min="7341" max="7341" width="9.140625" style="24"/>
    <col min="7342" max="7342" width="23.42578125" style="24" customWidth="1"/>
    <col min="7343" max="7343" width="3.42578125" style="24" customWidth="1"/>
    <col min="7344" max="7344" width="5" style="24" customWidth="1"/>
    <col min="7345" max="7345" width="4.28515625" style="24" customWidth="1"/>
    <col min="7346" max="7346" width="10.5703125" style="24" bestFit="1" customWidth="1"/>
    <col min="7347" max="7347" width="7.42578125" style="24" bestFit="1" customWidth="1"/>
    <col min="7348" max="7348" width="17" style="24" bestFit="1" customWidth="1"/>
    <col min="7349" max="7349" width="17" style="24" customWidth="1"/>
    <col min="7350" max="7350" width="38.85546875" style="24" bestFit="1" customWidth="1"/>
    <col min="7351" max="7592" width="9.140625" style="24"/>
    <col min="7593" max="7593" width="4" style="24" customWidth="1"/>
    <col min="7594" max="7594" width="7" style="24" bestFit="1" customWidth="1"/>
    <col min="7595" max="7595" width="120.42578125" style="24" customWidth="1"/>
    <col min="7596" max="7596" width="14.5703125" style="24" bestFit="1" customWidth="1"/>
    <col min="7597" max="7597" width="9.140625" style="24"/>
    <col min="7598" max="7598" width="23.42578125" style="24" customWidth="1"/>
    <col min="7599" max="7599" width="3.42578125" style="24" customWidth="1"/>
    <col min="7600" max="7600" width="5" style="24" customWidth="1"/>
    <col min="7601" max="7601" width="4.28515625" style="24" customWidth="1"/>
    <col min="7602" max="7602" width="10.5703125" style="24" bestFit="1" customWidth="1"/>
    <col min="7603" max="7603" width="7.42578125" style="24" bestFit="1" customWidth="1"/>
    <col min="7604" max="7604" width="17" style="24" bestFit="1" customWidth="1"/>
    <col min="7605" max="7605" width="17" style="24" customWidth="1"/>
    <col min="7606" max="7606" width="38.85546875" style="24" bestFit="1" customWidth="1"/>
    <col min="7607" max="7848" width="9.140625" style="24"/>
    <col min="7849" max="7849" width="4" style="24" customWidth="1"/>
    <col min="7850" max="7850" width="7" style="24" bestFit="1" customWidth="1"/>
    <col min="7851" max="7851" width="120.42578125" style="24" customWidth="1"/>
    <col min="7852" max="7852" width="14.5703125" style="24" bestFit="1" customWidth="1"/>
    <col min="7853" max="7853" width="9.140625" style="24"/>
    <col min="7854" max="7854" width="23.42578125" style="24" customWidth="1"/>
    <col min="7855" max="7855" width="3.42578125" style="24" customWidth="1"/>
    <col min="7856" max="7856" width="5" style="24" customWidth="1"/>
    <col min="7857" max="7857" width="4.28515625" style="24" customWidth="1"/>
    <col min="7858" max="7858" width="10.5703125" style="24" bestFit="1" customWidth="1"/>
    <col min="7859" max="7859" width="7.42578125" style="24" bestFit="1" customWidth="1"/>
    <col min="7860" max="7860" width="17" style="24" bestFit="1" customWidth="1"/>
    <col min="7861" max="7861" width="17" style="24" customWidth="1"/>
    <col min="7862" max="7862" width="38.85546875" style="24" bestFit="1" customWidth="1"/>
    <col min="7863" max="8104" width="9.140625" style="24"/>
    <col min="8105" max="8105" width="4" style="24" customWidth="1"/>
    <col min="8106" max="8106" width="7" style="24" bestFit="1" customWidth="1"/>
    <col min="8107" max="8107" width="120.42578125" style="24" customWidth="1"/>
    <col min="8108" max="8108" width="14.5703125" style="24" bestFit="1" customWidth="1"/>
    <col min="8109" max="8109" width="9.140625" style="24"/>
    <col min="8110" max="8110" width="23.42578125" style="24" customWidth="1"/>
    <col min="8111" max="8111" width="3.42578125" style="24" customWidth="1"/>
    <col min="8112" max="8112" width="5" style="24" customWidth="1"/>
    <col min="8113" max="8113" width="4.28515625" style="24" customWidth="1"/>
    <col min="8114" max="8114" width="10.5703125" style="24" bestFit="1" customWidth="1"/>
    <col min="8115" max="8115" width="7.42578125" style="24" bestFit="1" customWidth="1"/>
    <col min="8116" max="8116" width="17" style="24" bestFit="1" customWidth="1"/>
    <col min="8117" max="8117" width="17" style="24" customWidth="1"/>
    <col min="8118" max="8118" width="38.85546875" style="24" bestFit="1" customWidth="1"/>
    <col min="8119" max="8360" width="9.140625" style="24"/>
    <col min="8361" max="8361" width="4" style="24" customWidth="1"/>
    <col min="8362" max="8362" width="7" style="24" bestFit="1" customWidth="1"/>
    <col min="8363" max="8363" width="120.42578125" style="24" customWidth="1"/>
    <col min="8364" max="8364" width="14.5703125" style="24" bestFit="1" customWidth="1"/>
    <col min="8365" max="8365" width="9.140625" style="24"/>
    <col min="8366" max="8366" width="23.42578125" style="24" customWidth="1"/>
    <col min="8367" max="8367" width="3.42578125" style="24" customWidth="1"/>
    <col min="8368" max="8368" width="5" style="24" customWidth="1"/>
    <col min="8369" max="8369" width="4.28515625" style="24" customWidth="1"/>
    <col min="8370" max="8370" width="10.5703125" style="24" bestFit="1" customWidth="1"/>
    <col min="8371" max="8371" width="7.42578125" style="24" bestFit="1" customWidth="1"/>
    <col min="8372" max="8372" width="17" style="24" bestFit="1" customWidth="1"/>
    <col min="8373" max="8373" width="17" style="24" customWidth="1"/>
    <col min="8374" max="8374" width="38.85546875" style="24" bestFit="1" customWidth="1"/>
    <col min="8375" max="8616" width="9.140625" style="24"/>
    <col min="8617" max="8617" width="4" style="24" customWidth="1"/>
    <col min="8618" max="8618" width="7" style="24" bestFit="1" customWidth="1"/>
    <col min="8619" max="8619" width="120.42578125" style="24" customWidth="1"/>
    <col min="8620" max="8620" width="14.5703125" style="24" bestFit="1" customWidth="1"/>
    <col min="8621" max="8621" width="9.140625" style="24"/>
    <col min="8622" max="8622" width="23.42578125" style="24" customWidth="1"/>
    <col min="8623" max="8623" width="3.42578125" style="24" customWidth="1"/>
    <col min="8624" max="8624" width="5" style="24" customWidth="1"/>
    <col min="8625" max="8625" width="4.28515625" style="24" customWidth="1"/>
    <col min="8626" max="8626" width="10.5703125" style="24" bestFit="1" customWidth="1"/>
    <col min="8627" max="8627" width="7.42578125" style="24" bestFit="1" customWidth="1"/>
    <col min="8628" max="8628" width="17" style="24" bestFit="1" customWidth="1"/>
    <col min="8629" max="8629" width="17" style="24" customWidth="1"/>
    <col min="8630" max="8630" width="38.85546875" style="24" bestFit="1" customWidth="1"/>
    <col min="8631" max="8872" width="9.140625" style="24"/>
    <col min="8873" max="8873" width="4" style="24" customWidth="1"/>
    <col min="8874" max="8874" width="7" style="24" bestFit="1" customWidth="1"/>
    <col min="8875" max="8875" width="120.42578125" style="24" customWidth="1"/>
    <col min="8876" max="8876" width="14.5703125" style="24" bestFit="1" customWidth="1"/>
    <col min="8877" max="8877" width="9.140625" style="24"/>
    <col min="8878" max="8878" width="23.42578125" style="24" customWidth="1"/>
    <col min="8879" max="8879" width="3.42578125" style="24" customWidth="1"/>
    <col min="8880" max="8880" width="5" style="24" customWidth="1"/>
    <col min="8881" max="8881" width="4.28515625" style="24" customWidth="1"/>
    <col min="8882" max="8882" width="10.5703125" style="24" bestFit="1" customWidth="1"/>
    <col min="8883" max="8883" width="7.42578125" style="24" bestFit="1" customWidth="1"/>
    <col min="8884" max="8884" width="17" style="24" bestFit="1" customWidth="1"/>
    <col min="8885" max="8885" width="17" style="24" customWidth="1"/>
    <col min="8886" max="8886" width="38.85546875" style="24" bestFit="1" customWidth="1"/>
    <col min="8887" max="9128" width="9.140625" style="24"/>
    <col min="9129" max="9129" width="4" style="24" customWidth="1"/>
    <col min="9130" max="9130" width="7" style="24" bestFit="1" customWidth="1"/>
    <col min="9131" max="9131" width="120.42578125" style="24" customWidth="1"/>
    <col min="9132" max="9132" width="14.5703125" style="24" bestFit="1" customWidth="1"/>
    <col min="9133" max="9133" width="9.140625" style="24"/>
    <col min="9134" max="9134" width="23.42578125" style="24" customWidth="1"/>
    <col min="9135" max="9135" width="3.42578125" style="24" customWidth="1"/>
    <col min="9136" max="9136" width="5" style="24" customWidth="1"/>
    <col min="9137" max="9137" width="4.28515625" style="24" customWidth="1"/>
    <col min="9138" max="9138" width="10.5703125" style="24" bestFit="1" customWidth="1"/>
    <col min="9139" max="9139" width="7.42578125" style="24" bestFit="1" customWidth="1"/>
    <col min="9140" max="9140" width="17" style="24" bestFit="1" customWidth="1"/>
    <col min="9141" max="9141" width="17" style="24" customWidth="1"/>
    <col min="9142" max="9142" width="38.85546875" style="24" bestFit="1" customWidth="1"/>
    <col min="9143" max="9384" width="9.140625" style="24"/>
    <col min="9385" max="9385" width="4" style="24" customWidth="1"/>
    <col min="9386" max="9386" width="7" style="24" bestFit="1" customWidth="1"/>
    <col min="9387" max="9387" width="120.42578125" style="24" customWidth="1"/>
    <col min="9388" max="9388" width="14.5703125" style="24" bestFit="1" customWidth="1"/>
    <col min="9389" max="9389" width="9.140625" style="24"/>
    <col min="9390" max="9390" width="23.42578125" style="24" customWidth="1"/>
    <col min="9391" max="9391" width="3.42578125" style="24" customWidth="1"/>
    <col min="9392" max="9392" width="5" style="24" customWidth="1"/>
    <col min="9393" max="9393" width="4.28515625" style="24" customWidth="1"/>
    <col min="9394" max="9394" width="10.5703125" style="24" bestFit="1" customWidth="1"/>
    <col min="9395" max="9395" width="7.42578125" style="24" bestFit="1" customWidth="1"/>
    <col min="9396" max="9396" width="17" style="24" bestFit="1" customWidth="1"/>
    <col min="9397" max="9397" width="17" style="24" customWidth="1"/>
    <col min="9398" max="9398" width="38.85546875" style="24" bestFit="1" customWidth="1"/>
    <col min="9399" max="9640" width="9.140625" style="24"/>
    <col min="9641" max="9641" width="4" style="24" customWidth="1"/>
    <col min="9642" max="9642" width="7" style="24" bestFit="1" customWidth="1"/>
    <col min="9643" max="9643" width="120.42578125" style="24" customWidth="1"/>
    <col min="9644" max="9644" width="14.5703125" style="24" bestFit="1" customWidth="1"/>
    <col min="9645" max="9645" width="9.140625" style="24"/>
    <col min="9646" max="9646" width="23.42578125" style="24" customWidth="1"/>
    <col min="9647" max="9647" width="3.42578125" style="24" customWidth="1"/>
    <col min="9648" max="9648" width="5" style="24" customWidth="1"/>
    <col min="9649" max="9649" width="4.28515625" style="24" customWidth="1"/>
    <col min="9650" max="9650" width="10.5703125" style="24" bestFit="1" customWidth="1"/>
    <col min="9651" max="9651" width="7.42578125" style="24" bestFit="1" customWidth="1"/>
    <col min="9652" max="9652" width="17" style="24" bestFit="1" customWidth="1"/>
    <col min="9653" max="9653" width="17" style="24" customWidth="1"/>
    <col min="9654" max="9654" width="38.85546875" style="24" bestFit="1" customWidth="1"/>
    <col min="9655" max="9896" width="9.140625" style="24"/>
    <col min="9897" max="9897" width="4" style="24" customWidth="1"/>
    <col min="9898" max="9898" width="7" style="24" bestFit="1" customWidth="1"/>
    <col min="9899" max="9899" width="120.42578125" style="24" customWidth="1"/>
    <col min="9900" max="9900" width="14.5703125" style="24" bestFit="1" customWidth="1"/>
    <col min="9901" max="9901" width="9.140625" style="24"/>
    <col min="9902" max="9902" width="23.42578125" style="24" customWidth="1"/>
    <col min="9903" max="9903" width="3.42578125" style="24" customWidth="1"/>
    <col min="9904" max="9904" width="5" style="24" customWidth="1"/>
    <col min="9905" max="9905" width="4.28515625" style="24" customWidth="1"/>
    <col min="9906" max="9906" width="10.5703125" style="24" bestFit="1" customWidth="1"/>
    <col min="9907" max="9907" width="7.42578125" style="24" bestFit="1" customWidth="1"/>
    <col min="9908" max="9908" width="17" style="24" bestFit="1" customWidth="1"/>
    <col min="9909" max="9909" width="17" style="24" customWidth="1"/>
    <col min="9910" max="9910" width="38.85546875" style="24" bestFit="1" customWidth="1"/>
    <col min="9911" max="10152" width="9.140625" style="24"/>
    <col min="10153" max="10153" width="4" style="24" customWidth="1"/>
    <col min="10154" max="10154" width="7" style="24" bestFit="1" customWidth="1"/>
    <col min="10155" max="10155" width="120.42578125" style="24" customWidth="1"/>
    <col min="10156" max="10156" width="14.5703125" style="24" bestFit="1" customWidth="1"/>
    <col min="10157" max="10157" width="9.140625" style="24"/>
    <col min="10158" max="10158" width="23.42578125" style="24" customWidth="1"/>
    <col min="10159" max="10159" width="3.42578125" style="24" customWidth="1"/>
    <col min="10160" max="10160" width="5" style="24" customWidth="1"/>
    <col min="10161" max="10161" width="4.28515625" style="24" customWidth="1"/>
    <col min="10162" max="10162" width="10.5703125" style="24" bestFit="1" customWidth="1"/>
    <col min="10163" max="10163" width="7.42578125" style="24" bestFit="1" customWidth="1"/>
    <col min="10164" max="10164" width="17" style="24" bestFit="1" customWidth="1"/>
    <col min="10165" max="10165" width="17" style="24" customWidth="1"/>
    <col min="10166" max="10166" width="38.85546875" style="24" bestFit="1" customWidth="1"/>
    <col min="10167" max="10408" width="9.140625" style="24"/>
    <col min="10409" max="10409" width="4" style="24" customWidth="1"/>
    <col min="10410" max="10410" width="7" style="24" bestFit="1" customWidth="1"/>
    <col min="10411" max="10411" width="120.42578125" style="24" customWidth="1"/>
    <col min="10412" max="10412" width="14.5703125" style="24" bestFit="1" customWidth="1"/>
    <col min="10413" max="10413" width="9.140625" style="24"/>
    <col min="10414" max="10414" width="23.42578125" style="24" customWidth="1"/>
    <col min="10415" max="10415" width="3.42578125" style="24" customWidth="1"/>
    <col min="10416" max="10416" width="5" style="24" customWidth="1"/>
    <col min="10417" max="10417" width="4.28515625" style="24" customWidth="1"/>
    <col min="10418" max="10418" width="10.5703125" style="24" bestFit="1" customWidth="1"/>
    <col min="10419" max="10419" width="7.42578125" style="24" bestFit="1" customWidth="1"/>
    <col min="10420" max="10420" width="17" style="24" bestFit="1" customWidth="1"/>
    <col min="10421" max="10421" width="17" style="24" customWidth="1"/>
    <col min="10422" max="10422" width="38.85546875" style="24" bestFit="1" customWidth="1"/>
    <col min="10423" max="10664" width="9.140625" style="24"/>
    <col min="10665" max="10665" width="4" style="24" customWidth="1"/>
    <col min="10666" max="10666" width="7" style="24" bestFit="1" customWidth="1"/>
    <col min="10667" max="10667" width="120.42578125" style="24" customWidth="1"/>
    <col min="10668" max="10668" width="14.5703125" style="24" bestFit="1" customWidth="1"/>
    <col min="10669" max="10669" width="9.140625" style="24"/>
    <col min="10670" max="10670" width="23.42578125" style="24" customWidth="1"/>
    <col min="10671" max="10671" width="3.42578125" style="24" customWidth="1"/>
    <col min="10672" max="10672" width="5" style="24" customWidth="1"/>
    <col min="10673" max="10673" width="4.28515625" style="24" customWidth="1"/>
    <col min="10674" max="10674" width="10.5703125" style="24" bestFit="1" customWidth="1"/>
    <col min="10675" max="10675" width="7.42578125" style="24" bestFit="1" customWidth="1"/>
    <col min="10676" max="10676" width="17" style="24" bestFit="1" customWidth="1"/>
    <col min="10677" max="10677" width="17" style="24" customWidth="1"/>
    <col min="10678" max="10678" width="38.85546875" style="24" bestFit="1" customWidth="1"/>
    <col min="10679" max="10920" width="9.140625" style="24"/>
    <col min="10921" max="10921" width="4" style="24" customWidth="1"/>
    <col min="10922" max="10922" width="7" style="24" bestFit="1" customWidth="1"/>
    <col min="10923" max="10923" width="120.42578125" style="24" customWidth="1"/>
    <col min="10924" max="10924" width="14.5703125" style="24" bestFit="1" customWidth="1"/>
    <col min="10925" max="10925" width="9.140625" style="24"/>
    <col min="10926" max="10926" width="23.42578125" style="24" customWidth="1"/>
    <col min="10927" max="10927" width="3.42578125" style="24" customWidth="1"/>
    <col min="10928" max="10928" width="5" style="24" customWidth="1"/>
    <col min="10929" max="10929" width="4.28515625" style="24" customWidth="1"/>
    <col min="10930" max="10930" width="10.5703125" style="24" bestFit="1" customWidth="1"/>
    <col min="10931" max="10931" width="7.42578125" style="24" bestFit="1" customWidth="1"/>
    <col min="10932" max="10932" width="17" style="24" bestFit="1" customWidth="1"/>
    <col min="10933" max="10933" width="17" style="24" customWidth="1"/>
    <col min="10934" max="10934" width="38.85546875" style="24" bestFit="1" customWidth="1"/>
    <col min="10935" max="11176" width="9.140625" style="24"/>
    <col min="11177" max="11177" width="4" style="24" customWidth="1"/>
    <col min="11178" max="11178" width="7" style="24" bestFit="1" customWidth="1"/>
    <col min="11179" max="11179" width="120.42578125" style="24" customWidth="1"/>
    <col min="11180" max="11180" width="14.5703125" style="24" bestFit="1" customWidth="1"/>
    <col min="11181" max="11181" width="9.140625" style="24"/>
    <col min="11182" max="11182" width="23.42578125" style="24" customWidth="1"/>
    <col min="11183" max="11183" width="3.42578125" style="24" customWidth="1"/>
    <col min="11184" max="11184" width="5" style="24" customWidth="1"/>
    <col min="11185" max="11185" width="4.28515625" style="24" customWidth="1"/>
    <col min="11186" max="11186" width="10.5703125" style="24" bestFit="1" customWidth="1"/>
    <col min="11187" max="11187" width="7.42578125" style="24" bestFit="1" customWidth="1"/>
    <col min="11188" max="11188" width="17" style="24" bestFit="1" customWidth="1"/>
    <col min="11189" max="11189" width="17" style="24" customWidth="1"/>
    <col min="11190" max="11190" width="38.85546875" style="24" bestFit="1" customWidth="1"/>
    <col min="11191" max="11432" width="9.140625" style="24"/>
    <col min="11433" max="11433" width="4" style="24" customWidth="1"/>
    <col min="11434" max="11434" width="7" style="24" bestFit="1" customWidth="1"/>
    <col min="11435" max="11435" width="120.42578125" style="24" customWidth="1"/>
    <col min="11436" max="11436" width="14.5703125" style="24" bestFit="1" customWidth="1"/>
    <col min="11437" max="11437" width="9.140625" style="24"/>
    <col min="11438" max="11438" width="23.42578125" style="24" customWidth="1"/>
    <col min="11439" max="11439" width="3.42578125" style="24" customWidth="1"/>
    <col min="11440" max="11440" width="5" style="24" customWidth="1"/>
    <col min="11441" max="11441" width="4.28515625" style="24" customWidth="1"/>
    <col min="11442" max="11442" width="10.5703125" style="24" bestFit="1" customWidth="1"/>
    <col min="11443" max="11443" width="7.42578125" style="24" bestFit="1" customWidth="1"/>
    <col min="11444" max="11444" width="17" style="24" bestFit="1" customWidth="1"/>
    <col min="11445" max="11445" width="17" style="24" customWidth="1"/>
    <col min="11446" max="11446" width="38.85546875" style="24" bestFit="1" customWidth="1"/>
    <col min="11447" max="11688" width="9.140625" style="24"/>
    <col min="11689" max="11689" width="4" style="24" customWidth="1"/>
    <col min="11690" max="11690" width="7" style="24" bestFit="1" customWidth="1"/>
    <col min="11691" max="11691" width="120.42578125" style="24" customWidth="1"/>
    <col min="11692" max="11692" width="14.5703125" style="24" bestFit="1" customWidth="1"/>
    <col min="11693" max="11693" width="9.140625" style="24"/>
    <col min="11694" max="11694" width="23.42578125" style="24" customWidth="1"/>
    <col min="11695" max="11695" width="3.42578125" style="24" customWidth="1"/>
    <col min="11696" max="11696" width="5" style="24" customWidth="1"/>
    <col min="11697" max="11697" width="4.28515625" style="24" customWidth="1"/>
    <col min="11698" max="11698" width="10.5703125" style="24" bestFit="1" customWidth="1"/>
    <col min="11699" max="11699" width="7.42578125" style="24" bestFit="1" customWidth="1"/>
    <col min="11700" max="11700" width="17" style="24" bestFit="1" customWidth="1"/>
    <col min="11701" max="11701" width="17" style="24" customWidth="1"/>
    <col min="11702" max="11702" width="38.85546875" style="24" bestFit="1" customWidth="1"/>
    <col min="11703" max="11944" width="9.140625" style="24"/>
    <col min="11945" max="11945" width="4" style="24" customWidth="1"/>
    <col min="11946" max="11946" width="7" style="24" bestFit="1" customWidth="1"/>
    <col min="11947" max="11947" width="120.42578125" style="24" customWidth="1"/>
    <col min="11948" max="11948" width="14.5703125" style="24" bestFit="1" customWidth="1"/>
    <col min="11949" max="11949" width="9.140625" style="24"/>
    <col min="11950" max="11950" width="23.42578125" style="24" customWidth="1"/>
    <col min="11951" max="11951" width="3.42578125" style="24" customWidth="1"/>
    <col min="11952" max="11952" width="5" style="24" customWidth="1"/>
    <col min="11953" max="11953" width="4.28515625" style="24" customWidth="1"/>
    <col min="11954" max="11954" width="10.5703125" style="24" bestFit="1" customWidth="1"/>
    <col min="11955" max="11955" width="7.42578125" style="24" bestFit="1" customWidth="1"/>
    <col min="11956" max="11956" width="17" style="24" bestFit="1" customWidth="1"/>
    <col min="11957" max="11957" width="17" style="24" customWidth="1"/>
    <col min="11958" max="11958" width="38.85546875" style="24" bestFit="1" customWidth="1"/>
    <col min="11959" max="12200" width="9.140625" style="24"/>
    <col min="12201" max="12201" width="4" style="24" customWidth="1"/>
    <col min="12202" max="12202" width="7" style="24" bestFit="1" customWidth="1"/>
    <col min="12203" max="12203" width="120.42578125" style="24" customWidth="1"/>
    <col min="12204" max="12204" width="14.5703125" style="24" bestFit="1" customWidth="1"/>
    <col min="12205" max="12205" width="9.140625" style="24"/>
    <col min="12206" max="12206" width="23.42578125" style="24" customWidth="1"/>
    <col min="12207" max="12207" width="3.42578125" style="24" customWidth="1"/>
    <col min="12208" max="12208" width="5" style="24" customWidth="1"/>
    <col min="12209" max="12209" width="4.28515625" style="24" customWidth="1"/>
    <col min="12210" max="12210" width="10.5703125" style="24" bestFit="1" customWidth="1"/>
    <col min="12211" max="12211" width="7.42578125" style="24" bestFit="1" customWidth="1"/>
    <col min="12212" max="12212" width="17" style="24" bestFit="1" customWidth="1"/>
    <col min="12213" max="12213" width="17" style="24" customWidth="1"/>
    <col min="12214" max="12214" width="38.85546875" style="24" bestFit="1" customWidth="1"/>
    <col min="12215" max="12456" width="9.140625" style="24"/>
    <col min="12457" max="12457" width="4" style="24" customWidth="1"/>
    <col min="12458" max="12458" width="7" style="24" bestFit="1" customWidth="1"/>
    <col min="12459" max="12459" width="120.42578125" style="24" customWidth="1"/>
    <col min="12460" max="12460" width="14.5703125" style="24" bestFit="1" customWidth="1"/>
    <col min="12461" max="12461" width="9.140625" style="24"/>
    <col min="12462" max="12462" width="23.42578125" style="24" customWidth="1"/>
    <col min="12463" max="12463" width="3.42578125" style="24" customWidth="1"/>
    <col min="12464" max="12464" width="5" style="24" customWidth="1"/>
    <col min="12465" max="12465" width="4.28515625" style="24" customWidth="1"/>
    <col min="12466" max="12466" width="10.5703125" style="24" bestFit="1" customWidth="1"/>
    <col min="12467" max="12467" width="7.42578125" style="24" bestFit="1" customWidth="1"/>
    <col min="12468" max="12468" width="17" style="24" bestFit="1" customWidth="1"/>
    <col min="12469" max="12469" width="17" style="24" customWidth="1"/>
    <col min="12470" max="12470" width="38.85546875" style="24" bestFit="1" customWidth="1"/>
    <col min="12471" max="12712" width="9.140625" style="24"/>
    <col min="12713" max="12713" width="4" style="24" customWidth="1"/>
    <col min="12714" max="12714" width="7" style="24" bestFit="1" customWidth="1"/>
    <col min="12715" max="12715" width="120.42578125" style="24" customWidth="1"/>
    <col min="12716" max="12716" width="14.5703125" style="24" bestFit="1" customWidth="1"/>
    <col min="12717" max="12717" width="9.140625" style="24"/>
    <col min="12718" max="12718" width="23.42578125" style="24" customWidth="1"/>
    <col min="12719" max="12719" width="3.42578125" style="24" customWidth="1"/>
    <col min="12720" max="12720" width="5" style="24" customWidth="1"/>
    <col min="12721" max="12721" width="4.28515625" style="24" customWidth="1"/>
    <col min="12722" max="12722" width="10.5703125" style="24" bestFit="1" customWidth="1"/>
    <col min="12723" max="12723" width="7.42578125" style="24" bestFit="1" customWidth="1"/>
    <col min="12724" max="12724" width="17" style="24" bestFit="1" customWidth="1"/>
    <col min="12725" max="12725" width="17" style="24" customWidth="1"/>
    <col min="12726" max="12726" width="38.85546875" style="24" bestFit="1" customWidth="1"/>
    <col min="12727" max="12968" width="9.140625" style="24"/>
    <col min="12969" max="12969" width="4" style="24" customWidth="1"/>
    <col min="12970" max="12970" width="7" style="24" bestFit="1" customWidth="1"/>
    <col min="12971" max="12971" width="120.42578125" style="24" customWidth="1"/>
    <col min="12972" max="12972" width="14.5703125" style="24" bestFit="1" customWidth="1"/>
    <col min="12973" max="12973" width="9.140625" style="24"/>
    <col min="12974" max="12974" width="23.42578125" style="24" customWidth="1"/>
    <col min="12975" max="12975" width="3.42578125" style="24" customWidth="1"/>
    <col min="12976" max="12976" width="5" style="24" customWidth="1"/>
    <col min="12977" max="12977" width="4.28515625" style="24" customWidth="1"/>
    <col min="12978" max="12978" width="10.5703125" style="24" bestFit="1" customWidth="1"/>
    <col min="12979" max="12979" width="7.42578125" style="24" bestFit="1" customWidth="1"/>
    <col min="12980" max="12980" width="17" style="24" bestFit="1" customWidth="1"/>
    <col min="12981" max="12981" width="17" style="24" customWidth="1"/>
    <col min="12982" max="12982" width="38.85546875" style="24" bestFit="1" customWidth="1"/>
    <col min="12983" max="13224" width="9.140625" style="24"/>
    <col min="13225" max="13225" width="4" style="24" customWidth="1"/>
    <col min="13226" max="13226" width="7" style="24" bestFit="1" customWidth="1"/>
    <col min="13227" max="13227" width="120.42578125" style="24" customWidth="1"/>
    <col min="13228" max="13228" width="14.5703125" style="24" bestFit="1" customWidth="1"/>
    <col min="13229" max="13229" width="9.140625" style="24"/>
    <col min="13230" max="13230" width="23.42578125" style="24" customWidth="1"/>
    <col min="13231" max="13231" width="3.42578125" style="24" customWidth="1"/>
    <col min="13232" max="13232" width="5" style="24" customWidth="1"/>
    <col min="13233" max="13233" width="4.28515625" style="24" customWidth="1"/>
    <col min="13234" max="13234" width="10.5703125" style="24" bestFit="1" customWidth="1"/>
    <col min="13235" max="13235" width="7.42578125" style="24" bestFit="1" customWidth="1"/>
    <col min="13236" max="13236" width="17" style="24" bestFit="1" customWidth="1"/>
    <col min="13237" max="13237" width="17" style="24" customWidth="1"/>
    <col min="13238" max="13238" width="38.85546875" style="24" bestFit="1" customWidth="1"/>
    <col min="13239" max="13480" width="9.140625" style="24"/>
    <col min="13481" max="13481" width="4" style="24" customWidth="1"/>
    <col min="13482" max="13482" width="7" style="24" bestFit="1" customWidth="1"/>
    <col min="13483" max="13483" width="120.42578125" style="24" customWidth="1"/>
    <col min="13484" max="13484" width="14.5703125" style="24" bestFit="1" customWidth="1"/>
    <col min="13485" max="13485" width="9.140625" style="24"/>
    <col min="13486" max="13486" width="23.42578125" style="24" customWidth="1"/>
    <col min="13487" max="13487" width="3.42578125" style="24" customWidth="1"/>
    <col min="13488" max="13488" width="5" style="24" customWidth="1"/>
    <col min="13489" max="13489" width="4.28515625" style="24" customWidth="1"/>
    <col min="13490" max="13490" width="10.5703125" style="24" bestFit="1" customWidth="1"/>
    <col min="13491" max="13491" width="7.42578125" style="24" bestFit="1" customWidth="1"/>
    <col min="13492" max="13492" width="17" style="24" bestFit="1" customWidth="1"/>
    <col min="13493" max="13493" width="17" style="24" customWidth="1"/>
    <col min="13494" max="13494" width="38.85546875" style="24" bestFit="1" customWidth="1"/>
    <col min="13495" max="13736" width="9.140625" style="24"/>
    <col min="13737" max="13737" width="4" style="24" customWidth="1"/>
    <col min="13738" max="13738" width="7" style="24" bestFit="1" customWidth="1"/>
    <col min="13739" max="13739" width="120.42578125" style="24" customWidth="1"/>
    <col min="13740" max="13740" width="14.5703125" style="24" bestFit="1" customWidth="1"/>
    <col min="13741" max="13741" width="9.140625" style="24"/>
    <col min="13742" max="13742" width="23.42578125" style="24" customWidth="1"/>
    <col min="13743" max="13743" width="3.42578125" style="24" customWidth="1"/>
    <col min="13744" max="13744" width="5" style="24" customWidth="1"/>
    <col min="13745" max="13745" width="4.28515625" style="24" customWidth="1"/>
    <col min="13746" max="13746" width="10.5703125" style="24" bestFit="1" customWidth="1"/>
    <col min="13747" max="13747" width="7.42578125" style="24" bestFit="1" customWidth="1"/>
    <col min="13748" max="13748" width="17" style="24" bestFit="1" customWidth="1"/>
    <col min="13749" max="13749" width="17" style="24" customWidth="1"/>
    <col min="13750" max="13750" width="38.85546875" style="24" bestFit="1" customWidth="1"/>
    <col min="13751" max="13992" width="9.140625" style="24"/>
    <col min="13993" max="13993" width="4" style="24" customWidth="1"/>
    <col min="13994" max="13994" width="7" style="24" bestFit="1" customWidth="1"/>
    <col min="13995" max="13995" width="120.42578125" style="24" customWidth="1"/>
    <col min="13996" max="13996" width="14.5703125" style="24" bestFit="1" customWidth="1"/>
    <col min="13997" max="13997" width="9.140625" style="24"/>
    <col min="13998" max="13998" width="23.42578125" style="24" customWidth="1"/>
    <col min="13999" max="13999" width="3.42578125" style="24" customWidth="1"/>
    <col min="14000" max="14000" width="5" style="24" customWidth="1"/>
    <col min="14001" max="14001" width="4.28515625" style="24" customWidth="1"/>
    <col min="14002" max="14002" width="10.5703125" style="24" bestFit="1" customWidth="1"/>
    <col min="14003" max="14003" width="7.42578125" style="24" bestFit="1" customWidth="1"/>
    <col min="14004" max="14004" width="17" style="24" bestFit="1" customWidth="1"/>
    <col min="14005" max="14005" width="17" style="24" customWidth="1"/>
    <col min="14006" max="14006" width="38.85546875" style="24" bestFit="1" customWidth="1"/>
    <col min="14007" max="14248" width="9.140625" style="24"/>
    <col min="14249" max="14249" width="4" style="24" customWidth="1"/>
    <col min="14250" max="14250" width="7" style="24" bestFit="1" customWidth="1"/>
    <col min="14251" max="14251" width="120.42578125" style="24" customWidth="1"/>
    <col min="14252" max="14252" width="14.5703125" style="24" bestFit="1" customWidth="1"/>
    <col min="14253" max="14253" width="9.140625" style="24"/>
    <col min="14254" max="14254" width="23.42578125" style="24" customWidth="1"/>
    <col min="14255" max="14255" width="3.42578125" style="24" customWidth="1"/>
    <col min="14256" max="14256" width="5" style="24" customWidth="1"/>
    <col min="14257" max="14257" width="4.28515625" style="24" customWidth="1"/>
    <col min="14258" max="14258" width="10.5703125" style="24" bestFit="1" customWidth="1"/>
    <col min="14259" max="14259" width="7.42578125" style="24" bestFit="1" customWidth="1"/>
    <col min="14260" max="14260" width="17" style="24" bestFit="1" customWidth="1"/>
    <col min="14261" max="14261" width="17" style="24" customWidth="1"/>
    <col min="14262" max="14262" width="38.85546875" style="24" bestFit="1" customWidth="1"/>
    <col min="14263" max="14504" width="9.140625" style="24"/>
    <col min="14505" max="14505" width="4" style="24" customWidth="1"/>
    <col min="14506" max="14506" width="7" style="24" bestFit="1" customWidth="1"/>
    <col min="14507" max="14507" width="120.42578125" style="24" customWidth="1"/>
    <col min="14508" max="14508" width="14.5703125" style="24" bestFit="1" customWidth="1"/>
    <col min="14509" max="14509" width="9.140625" style="24"/>
    <col min="14510" max="14510" width="23.42578125" style="24" customWidth="1"/>
    <col min="14511" max="14511" width="3.42578125" style="24" customWidth="1"/>
    <col min="14512" max="14512" width="5" style="24" customWidth="1"/>
    <col min="14513" max="14513" width="4.28515625" style="24" customWidth="1"/>
    <col min="14514" max="14514" width="10.5703125" style="24" bestFit="1" customWidth="1"/>
    <col min="14515" max="14515" width="7.42578125" style="24" bestFit="1" customWidth="1"/>
    <col min="14516" max="14516" width="17" style="24" bestFit="1" customWidth="1"/>
    <col min="14517" max="14517" width="17" style="24" customWidth="1"/>
    <col min="14518" max="14518" width="38.85546875" style="24" bestFit="1" customWidth="1"/>
    <col min="14519" max="14760" width="9.140625" style="24"/>
    <col min="14761" max="14761" width="4" style="24" customWidth="1"/>
    <col min="14762" max="14762" width="7" style="24" bestFit="1" customWidth="1"/>
    <col min="14763" max="14763" width="120.42578125" style="24" customWidth="1"/>
    <col min="14764" max="14764" width="14.5703125" style="24" bestFit="1" customWidth="1"/>
    <col min="14765" max="14765" width="9.140625" style="24"/>
    <col min="14766" max="14766" width="23.42578125" style="24" customWidth="1"/>
    <col min="14767" max="14767" width="3.42578125" style="24" customWidth="1"/>
    <col min="14768" max="14768" width="5" style="24" customWidth="1"/>
    <col min="14769" max="14769" width="4.28515625" style="24" customWidth="1"/>
    <col min="14770" max="14770" width="10.5703125" style="24" bestFit="1" customWidth="1"/>
    <col min="14771" max="14771" width="7.42578125" style="24" bestFit="1" customWidth="1"/>
    <col min="14772" max="14772" width="17" style="24" bestFit="1" customWidth="1"/>
    <col min="14773" max="14773" width="17" style="24" customWidth="1"/>
    <col min="14774" max="14774" width="38.85546875" style="24" bestFit="1" customWidth="1"/>
    <col min="14775" max="15016" width="9.140625" style="24"/>
    <col min="15017" max="15017" width="4" style="24" customWidth="1"/>
    <col min="15018" max="15018" width="7" style="24" bestFit="1" customWidth="1"/>
    <col min="15019" max="15019" width="120.42578125" style="24" customWidth="1"/>
    <col min="15020" max="15020" width="14.5703125" style="24" bestFit="1" customWidth="1"/>
    <col min="15021" max="15021" width="9.140625" style="24"/>
    <col min="15022" max="15022" width="23.42578125" style="24" customWidth="1"/>
    <col min="15023" max="15023" width="3.42578125" style="24" customWidth="1"/>
    <col min="15024" max="15024" width="5" style="24" customWidth="1"/>
    <col min="15025" max="15025" width="4.28515625" style="24" customWidth="1"/>
    <col min="15026" max="15026" width="10.5703125" style="24" bestFit="1" customWidth="1"/>
    <col min="15027" max="15027" width="7.42578125" style="24" bestFit="1" customWidth="1"/>
    <col min="15028" max="15028" width="17" style="24" bestFit="1" customWidth="1"/>
    <col min="15029" max="15029" width="17" style="24" customWidth="1"/>
    <col min="15030" max="15030" width="38.85546875" style="24" bestFit="1" customWidth="1"/>
    <col min="15031" max="15272" width="9.140625" style="24"/>
    <col min="15273" max="15273" width="4" style="24" customWidth="1"/>
    <col min="15274" max="15274" width="7" style="24" bestFit="1" customWidth="1"/>
    <col min="15275" max="15275" width="120.42578125" style="24" customWidth="1"/>
    <col min="15276" max="15276" width="14.5703125" style="24" bestFit="1" customWidth="1"/>
    <col min="15277" max="15277" width="9.140625" style="24"/>
    <col min="15278" max="15278" width="23.42578125" style="24" customWidth="1"/>
    <col min="15279" max="15279" width="3.42578125" style="24" customWidth="1"/>
    <col min="15280" max="15280" width="5" style="24" customWidth="1"/>
    <col min="15281" max="15281" width="4.28515625" style="24" customWidth="1"/>
    <col min="15282" max="15282" width="10.5703125" style="24" bestFit="1" customWidth="1"/>
    <col min="15283" max="15283" width="7.42578125" style="24" bestFit="1" customWidth="1"/>
    <col min="15284" max="15284" width="17" style="24" bestFit="1" customWidth="1"/>
    <col min="15285" max="15285" width="17" style="24" customWidth="1"/>
    <col min="15286" max="15286" width="38.85546875" style="24" bestFit="1" customWidth="1"/>
    <col min="15287" max="15528" width="9.140625" style="24"/>
    <col min="15529" max="15529" width="4" style="24" customWidth="1"/>
    <col min="15530" max="15530" width="7" style="24" bestFit="1" customWidth="1"/>
    <col min="15531" max="15531" width="120.42578125" style="24" customWidth="1"/>
    <col min="15532" max="15532" width="14.5703125" style="24" bestFit="1" customWidth="1"/>
    <col min="15533" max="15533" width="9.140625" style="24"/>
    <col min="15534" max="15534" width="23.42578125" style="24" customWidth="1"/>
    <col min="15535" max="15535" width="3.42578125" style="24" customWidth="1"/>
    <col min="15536" max="15536" width="5" style="24" customWidth="1"/>
    <col min="15537" max="15537" width="4.28515625" style="24" customWidth="1"/>
    <col min="15538" max="15538" width="10.5703125" style="24" bestFit="1" customWidth="1"/>
    <col min="15539" max="15539" width="7.42578125" style="24" bestFit="1" customWidth="1"/>
    <col min="15540" max="15540" width="17" style="24" bestFit="1" customWidth="1"/>
    <col min="15541" max="15541" width="17" style="24" customWidth="1"/>
    <col min="15542" max="15542" width="38.85546875" style="24" bestFit="1" customWidth="1"/>
    <col min="15543" max="15784" width="9.140625" style="24"/>
    <col min="15785" max="15785" width="4" style="24" customWidth="1"/>
    <col min="15786" max="15786" width="7" style="24" bestFit="1" customWidth="1"/>
    <col min="15787" max="15787" width="120.42578125" style="24" customWidth="1"/>
    <col min="15788" max="15788" width="14.5703125" style="24" bestFit="1" customWidth="1"/>
    <col min="15789" max="15789" width="9.140625" style="24"/>
    <col min="15790" max="15790" width="23.42578125" style="24" customWidth="1"/>
    <col min="15791" max="15791" width="3.42578125" style="24" customWidth="1"/>
    <col min="15792" max="15792" width="5" style="24" customWidth="1"/>
    <col min="15793" max="15793" width="4.28515625" style="24" customWidth="1"/>
    <col min="15794" max="15794" width="10.5703125" style="24" bestFit="1" customWidth="1"/>
    <col min="15795" max="15795" width="7.42578125" style="24" bestFit="1" customWidth="1"/>
    <col min="15796" max="15796" width="17" style="24" bestFit="1" customWidth="1"/>
    <col min="15797" max="15797" width="17" style="24" customWidth="1"/>
    <col min="15798" max="15798" width="38.85546875" style="24" bestFit="1" customWidth="1"/>
    <col min="15799" max="16040" width="9.140625" style="24"/>
    <col min="16041" max="16041" width="4" style="24" customWidth="1"/>
    <col min="16042" max="16042" width="7" style="24" bestFit="1" customWidth="1"/>
    <col min="16043" max="16043" width="120.42578125" style="24" customWidth="1"/>
    <col min="16044" max="16044" width="14.5703125" style="24" bestFit="1" customWidth="1"/>
    <col min="16045" max="16045" width="9.140625" style="24"/>
    <col min="16046" max="16046" width="23.42578125" style="24" customWidth="1"/>
    <col min="16047" max="16047" width="3.42578125" style="24" customWidth="1"/>
    <col min="16048" max="16048" width="5" style="24" customWidth="1"/>
    <col min="16049" max="16049" width="4.28515625" style="24" customWidth="1"/>
    <col min="16050" max="16050" width="10.5703125" style="24" bestFit="1" customWidth="1"/>
    <col min="16051" max="16051" width="7.42578125" style="24" bestFit="1" customWidth="1"/>
    <col min="16052" max="16052" width="17" style="24" bestFit="1" customWidth="1"/>
    <col min="16053" max="16053" width="17" style="24" customWidth="1"/>
    <col min="16054" max="16054" width="38.85546875" style="24" bestFit="1" customWidth="1"/>
    <col min="16055" max="16384" width="9.140625" style="24"/>
  </cols>
  <sheetData>
    <row r="2" spans="1:10" x14ac:dyDescent="0.2">
      <c r="B2" s="178" t="s">
        <v>139</v>
      </c>
      <c r="C2" s="179"/>
      <c r="D2" s="179"/>
      <c r="E2" s="179"/>
      <c r="F2" s="175" t="s">
        <v>120</v>
      </c>
      <c r="G2" s="175"/>
      <c r="H2" s="175"/>
      <c r="I2" s="175"/>
      <c r="J2" s="175"/>
    </row>
    <row r="3" spans="1:10" x14ac:dyDescent="0.2">
      <c r="B3" s="180" t="s">
        <v>140</v>
      </c>
      <c r="C3" s="181"/>
      <c r="D3" s="181"/>
      <c r="E3" s="181"/>
      <c r="F3" s="175"/>
      <c r="G3" s="175"/>
      <c r="H3" s="175"/>
      <c r="I3" s="175"/>
      <c r="J3" s="175"/>
    </row>
    <row r="4" spans="1:10" x14ac:dyDescent="0.2">
      <c r="B4" s="180" t="s">
        <v>584</v>
      </c>
      <c r="C4" s="181"/>
      <c r="D4" s="181"/>
      <c r="E4" s="181"/>
      <c r="F4" s="175" t="s">
        <v>8</v>
      </c>
      <c r="G4" s="175"/>
      <c r="H4" s="175"/>
      <c r="I4" s="175"/>
      <c r="J4" s="175" t="s">
        <v>16</v>
      </c>
    </row>
    <row r="5" spans="1:10" x14ac:dyDescent="0.2">
      <c r="B5" s="143" t="s">
        <v>141</v>
      </c>
      <c r="C5" s="146"/>
      <c r="D5" s="146"/>
      <c r="E5" s="146"/>
      <c r="F5" s="175"/>
      <c r="G5" s="175"/>
      <c r="H5" s="175"/>
      <c r="I5" s="175"/>
      <c r="J5" s="175"/>
    </row>
    <row r="6" spans="1:10" x14ac:dyDescent="0.2">
      <c r="B6" s="182" t="s">
        <v>511</v>
      </c>
      <c r="C6" s="183"/>
      <c r="D6" s="183"/>
      <c r="E6" s="183"/>
      <c r="F6" s="175"/>
      <c r="G6" s="175"/>
      <c r="H6" s="175"/>
      <c r="I6" s="175"/>
      <c r="J6" s="175"/>
    </row>
    <row r="7" spans="1:10" x14ac:dyDescent="0.2">
      <c r="B7" s="176" t="s">
        <v>149</v>
      </c>
      <c r="C7" s="176" t="s">
        <v>24</v>
      </c>
      <c r="D7" s="176" t="s">
        <v>4</v>
      </c>
      <c r="E7" s="176" t="s">
        <v>5</v>
      </c>
      <c r="F7" s="176" t="s">
        <v>6</v>
      </c>
      <c r="G7" s="176" t="s">
        <v>7</v>
      </c>
      <c r="H7" s="177" t="s">
        <v>10</v>
      </c>
      <c r="I7" s="174" t="s">
        <v>14</v>
      </c>
      <c r="J7" s="174"/>
    </row>
    <row r="8" spans="1:10" s="26" customFormat="1" x14ac:dyDescent="0.2">
      <c r="A8" s="59"/>
      <c r="B8" s="176"/>
      <c r="C8" s="176"/>
      <c r="D8" s="176"/>
      <c r="E8" s="176"/>
      <c r="F8" s="176"/>
      <c r="G8" s="176"/>
      <c r="H8" s="177"/>
      <c r="I8" s="142" t="s">
        <v>12</v>
      </c>
      <c r="J8" s="142" t="s">
        <v>13</v>
      </c>
    </row>
    <row r="9" spans="1:10" x14ac:dyDescent="0.2">
      <c r="B9" s="42" t="s">
        <v>150</v>
      </c>
      <c r="C9" s="42"/>
      <c r="D9" s="44" t="s">
        <v>25</v>
      </c>
      <c r="E9" s="44"/>
      <c r="F9" s="44"/>
      <c r="G9" s="43"/>
      <c r="H9" s="25"/>
      <c r="I9" s="45"/>
      <c r="J9" s="46"/>
    </row>
    <row r="10" spans="1:10" x14ac:dyDescent="0.2">
      <c r="B10" s="73" t="s">
        <v>512</v>
      </c>
      <c r="C10" s="73">
        <v>1600436</v>
      </c>
      <c r="D10" s="48" t="s">
        <v>26</v>
      </c>
      <c r="E10" s="48"/>
      <c r="F10" s="48"/>
      <c r="G10" s="49" t="s">
        <v>563</v>
      </c>
      <c r="H10" s="21">
        <v>604.41999999999996</v>
      </c>
      <c r="I10" s="164"/>
      <c r="J10" s="23">
        <f>ROUND(I10*H10,2)</f>
        <v>0</v>
      </c>
    </row>
    <row r="11" spans="1:10" x14ac:dyDescent="0.2">
      <c r="B11" s="73" t="s">
        <v>513</v>
      </c>
      <c r="C11" s="73">
        <v>1600990</v>
      </c>
      <c r="D11" s="48" t="s">
        <v>27</v>
      </c>
      <c r="E11" s="48"/>
      <c r="F11" s="48"/>
      <c r="G11" s="49" t="s">
        <v>563</v>
      </c>
      <c r="H11" s="21">
        <v>91.35</v>
      </c>
      <c r="I11" s="164"/>
      <c r="J11" s="23">
        <f t="shared" ref="J11:J20" si="0">ROUND(I11*H11,2)</f>
        <v>0</v>
      </c>
    </row>
    <row r="12" spans="1:10" x14ac:dyDescent="0.2">
      <c r="B12" s="73" t="s">
        <v>514</v>
      </c>
      <c r="C12" s="73">
        <v>5213364</v>
      </c>
      <c r="D12" s="48" t="s">
        <v>28</v>
      </c>
      <c r="E12" s="48"/>
      <c r="F12" s="48"/>
      <c r="G12" s="49" t="s">
        <v>564</v>
      </c>
      <c r="H12" s="21">
        <v>0.34</v>
      </c>
      <c r="I12" s="164"/>
      <c r="J12" s="23">
        <f t="shared" si="0"/>
        <v>0</v>
      </c>
    </row>
    <row r="13" spans="1:10" x14ac:dyDescent="0.2">
      <c r="B13" s="73" t="s">
        <v>515</v>
      </c>
      <c r="C13" s="73">
        <v>4915667</v>
      </c>
      <c r="D13" s="108" t="s">
        <v>283</v>
      </c>
      <c r="E13" s="48"/>
      <c r="F13" s="48"/>
      <c r="G13" s="49" t="s">
        <v>563</v>
      </c>
      <c r="H13" s="21">
        <v>187.71</v>
      </c>
      <c r="I13" s="164"/>
      <c r="J13" s="23">
        <f t="shared" si="0"/>
        <v>0</v>
      </c>
    </row>
    <row r="14" spans="1:10" x14ac:dyDescent="0.2">
      <c r="A14" s="56"/>
      <c r="B14" s="73" t="s">
        <v>516</v>
      </c>
      <c r="C14" s="135" t="s">
        <v>559</v>
      </c>
      <c r="D14" s="48" t="s">
        <v>550</v>
      </c>
      <c r="E14" s="48"/>
      <c r="F14" s="48"/>
      <c r="G14" s="49" t="s">
        <v>564</v>
      </c>
      <c r="H14" s="21">
        <v>1523.21</v>
      </c>
      <c r="I14" s="164"/>
      <c r="J14" s="23">
        <f t="shared" si="0"/>
        <v>0</v>
      </c>
    </row>
    <row r="15" spans="1:10" x14ac:dyDescent="0.2">
      <c r="A15" s="56"/>
      <c r="B15" s="73" t="s">
        <v>517</v>
      </c>
      <c r="C15" s="114" t="s">
        <v>123</v>
      </c>
      <c r="D15" s="115" t="s">
        <v>284</v>
      </c>
      <c r="E15" s="48"/>
      <c r="F15" s="48"/>
      <c r="G15" s="49" t="s">
        <v>564</v>
      </c>
      <c r="H15" s="21">
        <v>227.3</v>
      </c>
      <c r="I15" s="164"/>
      <c r="J15" s="23">
        <f t="shared" si="0"/>
        <v>0</v>
      </c>
    </row>
    <row r="16" spans="1:10" x14ac:dyDescent="0.2">
      <c r="A16" s="56"/>
      <c r="B16" s="73" t="s">
        <v>518</v>
      </c>
      <c r="C16" s="114" t="s">
        <v>124</v>
      </c>
      <c r="D16" s="115" t="s">
        <v>353</v>
      </c>
      <c r="E16" s="48"/>
      <c r="F16" s="48"/>
      <c r="G16" s="49" t="s">
        <v>565</v>
      </c>
      <c r="H16" s="21">
        <v>1</v>
      </c>
      <c r="I16" s="164"/>
      <c r="J16" s="23">
        <f t="shared" si="0"/>
        <v>0</v>
      </c>
    </row>
    <row r="17" spans="1:239" x14ac:dyDescent="0.2">
      <c r="A17" s="56"/>
      <c r="B17" s="73" t="s">
        <v>519</v>
      </c>
      <c r="C17" s="114" t="s">
        <v>522</v>
      </c>
      <c r="D17" s="115" t="s">
        <v>523</v>
      </c>
      <c r="E17" s="48"/>
      <c r="F17" s="48"/>
      <c r="G17" s="49" t="s">
        <v>565</v>
      </c>
      <c r="H17" s="21">
        <v>1</v>
      </c>
      <c r="I17" s="164"/>
      <c r="J17" s="23">
        <f t="shared" ref="J17" si="1">ROUND(I17*H17,2)</f>
        <v>0</v>
      </c>
    </row>
    <row r="18" spans="1:239" x14ac:dyDescent="0.2">
      <c r="A18" s="56"/>
      <c r="B18" s="73" t="s">
        <v>520</v>
      </c>
      <c r="C18" s="114">
        <v>4915768</v>
      </c>
      <c r="D18" s="115" t="s">
        <v>285</v>
      </c>
      <c r="E18" s="115"/>
      <c r="F18" s="115"/>
      <c r="G18" s="116" t="s">
        <v>563</v>
      </c>
      <c r="H18" s="111">
        <v>32</v>
      </c>
      <c r="I18" s="164"/>
      <c r="J18" s="23">
        <f t="shared" si="0"/>
        <v>0</v>
      </c>
    </row>
    <row r="19" spans="1:239" x14ac:dyDescent="0.2">
      <c r="A19" s="56"/>
      <c r="B19" s="73" t="s">
        <v>521</v>
      </c>
      <c r="C19" s="114">
        <v>4805749</v>
      </c>
      <c r="D19" s="115" t="s">
        <v>286</v>
      </c>
      <c r="E19" s="115"/>
      <c r="F19" s="115"/>
      <c r="G19" s="116" t="s">
        <v>563</v>
      </c>
      <c r="H19" s="111">
        <v>1.0900000000000001</v>
      </c>
      <c r="I19" s="164"/>
      <c r="J19" s="23">
        <f t="shared" si="0"/>
        <v>0</v>
      </c>
    </row>
    <row r="20" spans="1:239" s="144" customFormat="1" ht="24" x14ac:dyDescent="0.2">
      <c r="A20" s="57"/>
      <c r="B20" s="136" t="s">
        <v>556</v>
      </c>
      <c r="C20" s="137">
        <v>97622</v>
      </c>
      <c r="D20" s="138" t="s">
        <v>562</v>
      </c>
      <c r="E20" s="138"/>
      <c r="F20" s="138"/>
      <c r="G20" s="139" t="s">
        <v>563</v>
      </c>
      <c r="H20" s="111">
        <v>9</v>
      </c>
      <c r="I20" s="165"/>
      <c r="J20" s="134">
        <f t="shared" si="0"/>
        <v>0</v>
      </c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</row>
    <row r="21" spans="1:239" s="144" customFormat="1" x14ac:dyDescent="0.2">
      <c r="A21" s="57"/>
      <c r="B21" s="136" t="s">
        <v>593</v>
      </c>
      <c r="C21" s="114">
        <v>1600404</v>
      </c>
      <c r="D21" s="138" t="s">
        <v>595</v>
      </c>
      <c r="E21" s="138"/>
      <c r="F21" s="138"/>
      <c r="G21" s="139" t="s">
        <v>555</v>
      </c>
      <c r="H21" s="111">
        <v>42</v>
      </c>
      <c r="I21" s="165"/>
      <c r="J21" s="134">
        <f t="shared" ref="J21:J22" si="2">ROUND(I21*H21,2)</f>
        <v>0</v>
      </c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</row>
    <row r="22" spans="1:239" s="144" customFormat="1" ht="36" x14ac:dyDescent="0.2">
      <c r="A22" s="57"/>
      <c r="B22" s="136" t="s">
        <v>596</v>
      </c>
      <c r="C22" s="114" t="s">
        <v>597</v>
      </c>
      <c r="D22" s="138" t="s">
        <v>598</v>
      </c>
      <c r="E22" s="138"/>
      <c r="F22" s="138"/>
      <c r="G22" s="49" t="s">
        <v>565</v>
      </c>
      <c r="H22" s="111">
        <v>1</v>
      </c>
      <c r="I22" s="165"/>
      <c r="J22" s="134">
        <f t="shared" si="2"/>
        <v>0</v>
      </c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</row>
    <row r="23" spans="1:239" x14ac:dyDescent="0.2">
      <c r="A23" s="56"/>
      <c r="B23" s="47"/>
      <c r="C23" s="47"/>
      <c r="D23" s="48"/>
      <c r="E23" s="48"/>
      <c r="F23" s="48"/>
      <c r="G23" s="49"/>
      <c r="H23" s="21" t="s">
        <v>11</v>
      </c>
      <c r="I23" s="22"/>
      <c r="J23" s="23"/>
    </row>
    <row r="24" spans="1:239" x14ac:dyDescent="0.2">
      <c r="A24" s="56"/>
      <c r="B24" s="50"/>
      <c r="C24" s="50"/>
      <c r="D24" s="51" t="str">
        <f>"TOTAL "&amp;D9&amp;""</f>
        <v xml:space="preserve">TOTAL SERVIÇOS PRELIMINARES  </v>
      </c>
      <c r="E24" s="51"/>
      <c r="F24" s="51"/>
      <c r="G24" s="52"/>
      <c r="H24" s="27" t="s">
        <v>11</v>
      </c>
      <c r="I24" s="28"/>
      <c r="J24" s="29">
        <f>SUM(J10:J23)</f>
        <v>0</v>
      </c>
    </row>
    <row r="25" spans="1:239" x14ac:dyDescent="0.2">
      <c r="A25" s="56"/>
      <c r="B25" s="47"/>
      <c r="C25" s="47"/>
      <c r="D25" s="48"/>
      <c r="E25" s="48"/>
      <c r="F25" s="48"/>
      <c r="G25" s="49"/>
      <c r="H25" s="21" t="s">
        <v>11</v>
      </c>
      <c r="I25" s="22"/>
      <c r="J25" s="23"/>
    </row>
    <row r="26" spans="1:239" x14ac:dyDescent="0.2">
      <c r="A26" s="56"/>
      <c r="B26" s="42" t="s">
        <v>151</v>
      </c>
      <c r="C26" s="42"/>
      <c r="D26" s="44" t="s">
        <v>29</v>
      </c>
      <c r="E26" s="44"/>
      <c r="F26" s="44"/>
      <c r="G26" s="43"/>
      <c r="H26" s="25"/>
      <c r="I26" s="45"/>
      <c r="J26" s="46"/>
    </row>
    <row r="27" spans="1:239" x14ac:dyDescent="0.2">
      <c r="A27" s="56"/>
      <c r="B27" s="47" t="s">
        <v>152</v>
      </c>
      <c r="C27" s="47"/>
      <c r="D27" s="48" t="s">
        <v>30</v>
      </c>
      <c r="E27" s="48"/>
      <c r="F27" s="48"/>
      <c r="G27" s="49"/>
      <c r="H27" s="21"/>
      <c r="I27" s="22"/>
      <c r="J27" s="23"/>
    </row>
    <row r="28" spans="1:239" x14ac:dyDescent="0.2">
      <c r="A28" s="56"/>
      <c r="B28" s="73" t="s">
        <v>153</v>
      </c>
      <c r="C28" s="73">
        <v>5502978</v>
      </c>
      <c r="D28" s="48" t="s">
        <v>31</v>
      </c>
      <c r="E28" s="48"/>
      <c r="F28" s="48"/>
      <c r="G28" s="49" t="s">
        <v>563</v>
      </c>
      <c r="H28" s="21">
        <v>421.46</v>
      </c>
      <c r="I28" s="164"/>
      <c r="J28" s="23">
        <f t="shared" ref="J28:J37" si="3">ROUND(I28*H28,2)</f>
        <v>0</v>
      </c>
    </row>
    <row r="29" spans="1:239" x14ac:dyDescent="0.2">
      <c r="A29" s="56"/>
      <c r="B29" s="73" t="s">
        <v>154</v>
      </c>
      <c r="C29" s="73">
        <v>5503041</v>
      </c>
      <c r="D29" s="48" t="s">
        <v>32</v>
      </c>
      <c r="E29" s="48"/>
      <c r="F29" s="48"/>
      <c r="G29" s="49" t="s">
        <v>563</v>
      </c>
      <c r="H29" s="21">
        <v>526.01</v>
      </c>
      <c r="I29" s="164"/>
      <c r="J29" s="23">
        <f t="shared" si="3"/>
        <v>0</v>
      </c>
    </row>
    <row r="30" spans="1:239" x14ac:dyDescent="0.2">
      <c r="A30" s="56"/>
      <c r="B30" s="47" t="s">
        <v>155</v>
      </c>
      <c r="C30" s="47"/>
      <c r="D30" s="48" t="s">
        <v>33</v>
      </c>
      <c r="E30" s="48"/>
      <c r="F30" s="48"/>
      <c r="G30" s="49"/>
      <c r="H30" s="21"/>
      <c r="I30" s="164"/>
      <c r="J30" s="23"/>
    </row>
    <row r="31" spans="1:239" ht="36" x14ac:dyDescent="0.2">
      <c r="A31" s="56"/>
      <c r="B31" s="73" t="s">
        <v>156</v>
      </c>
      <c r="C31" s="121">
        <v>5502836</v>
      </c>
      <c r="D31" s="122" t="s">
        <v>34</v>
      </c>
      <c r="E31" s="122"/>
      <c r="F31" s="122"/>
      <c r="G31" s="123" t="s">
        <v>563</v>
      </c>
      <c r="H31" s="21">
        <v>458.55</v>
      </c>
      <c r="I31" s="164"/>
      <c r="J31" s="23">
        <f t="shared" si="3"/>
        <v>0</v>
      </c>
    </row>
    <row r="32" spans="1:239" ht="24" x14ac:dyDescent="0.2">
      <c r="A32" s="60"/>
      <c r="B32" s="73" t="s">
        <v>157</v>
      </c>
      <c r="C32" s="73">
        <v>5915321</v>
      </c>
      <c r="D32" s="48" t="s">
        <v>35</v>
      </c>
      <c r="E32" s="48"/>
      <c r="F32" s="48"/>
      <c r="G32" s="49" t="s">
        <v>566</v>
      </c>
      <c r="H32" s="21">
        <v>7428.51</v>
      </c>
      <c r="I32" s="164"/>
      <c r="J32" s="23">
        <f t="shared" si="3"/>
        <v>0</v>
      </c>
    </row>
    <row r="33" spans="1:11" x14ac:dyDescent="0.2">
      <c r="A33" s="60"/>
      <c r="B33" s="47" t="s">
        <v>158</v>
      </c>
      <c r="C33" s="47" t="s">
        <v>125</v>
      </c>
      <c r="D33" s="48" t="s">
        <v>36</v>
      </c>
      <c r="E33" s="48"/>
      <c r="F33" s="48"/>
      <c r="G33" s="49" t="s">
        <v>563</v>
      </c>
      <c r="H33" s="21">
        <v>458.55</v>
      </c>
      <c r="I33" s="164"/>
      <c r="J33" s="23">
        <f t="shared" si="3"/>
        <v>0</v>
      </c>
    </row>
    <row r="34" spans="1:11" x14ac:dyDescent="0.2">
      <c r="A34" s="60"/>
      <c r="B34" s="47" t="s">
        <v>291</v>
      </c>
      <c r="C34" s="47"/>
      <c r="D34" s="48" t="s">
        <v>354</v>
      </c>
      <c r="E34" s="48"/>
      <c r="F34" s="48"/>
      <c r="G34" s="49"/>
      <c r="H34" s="21"/>
      <c r="I34" s="164"/>
      <c r="J34" s="23"/>
    </row>
    <row r="35" spans="1:11" ht="36" x14ac:dyDescent="0.2">
      <c r="A35" s="57"/>
      <c r="B35" s="73" t="s">
        <v>355</v>
      </c>
      <c r="C35" s="114">
        <v>5915459</v>
      </c>
      <c r="D35" s="104" t="s">
        <v>288</v>
      </c>
      <c r="E35" s="48"/>
      <c r="F35" s="48"/>
      <c r="G35" s="49" t="s">
        <v>567</v>
      </c>
      <c r="H35" s="21">
        <v>182.95</v>
      </c>
      <c r="I35" s="164"/>
      <c r="J35" s="23">
        <f t="shared" si="3"/>
        <v>0</v>
      </c>
    </row>
    <row r="36" spans="1:11" ht="24" x14ac:dyDescent="0.2">
      <c r="A36" s="57"/>
      <c r="B36" s="73" t="s">
        <v>356</v>
      </c>
      <c r="C36" s="114">
        <v>5914344</v>
      </c>
      <c r="D36" s="104" t="s">
        <v>289</v>
      </c>
      <c r="E36" s="48"/>
      <c r="F36" s="48"/>
      <c r="G36" s="49" t="s">
        <v>566</v>
      </c>
      <c r="H36" s="21">
        <v>2963.79</v>
      </c>
      <c r="I36" s="164"/>
      <c r="J36" s="23">
        <f t="shared" si="3"/>
        <v>0</v>
      </c>
    </row>
    <row r="37" spans="1:11" x14ac:dyDescent="0.2">
      <c r="A37" s="57"/>
      <c r="B37" s="73" t="s">
        <v>357</v>
      </c>
      <c r="C37" s="114" t="s">
        <v>125</v>
      </c>
      <c r="D37" s="48" t="s">
        <v>36</v>
      </c>
      <c r="E37" s="48"/>
      <c r="F37" s="48"/>
      <c r="G37" s="49" t="s">
        <v>563</v>
      </c>
      <c r="H37" s="21">
        <v>121.97</v>
      </c>
      <c r="I37" s="164"/>
      <c r="J37" s="23">
        <f t="shared" si="3"/>
        <v>0</v>
      </c>
    </row>
    <row r="38" spans="1:11" x14ac:dyDescent="0.2">
      <c r="B38" s="47"/>
      <c r="C38" s="47"/>
      <c r="D38" s="48"/>
      <c r="E38" s="48"/>
      <c r="F38" s="48"/>
      <c r="G38" s="49"/>
      <c r="H38" s="21" t="s">
        <v>11</v>
      </c>
      <c r="I38" s="22"/>
      <c r="J38" s="23"/>
    </row>
    <row r="39" spans="1:11" x14ac:dyDescent="0.2">
      <c r="A39" s="56"/>
      <c r="B39" s="50"/>
      <c r="C39" s="50"/>
      <c r="D39" s="51" t="str">
        <f>"TOTAL "&amp;D26&amp;""</f>
        <v xml:space="preserve">TOTAL TERRAPLENAGEM  </v>
      </c>
      <c r="E39" s="51"/>
      <c r="F39" s="51"/>
      <c r="G39" s="52"/>
      <c r="H39" s="27" t="s">
        <v>11</v>
      </c>
      <c r="I39" s="28"/>
      <c r="J39" s="29">
        <f>SUM(J27:J38)</f>
        <v>0</v>
      </c>
    </row>
    <row r="40" spans="1:11" x14ac:dyDescent="0.2">
      <c r="A40" s="56"/>
      <c r="B40" s="47"/>
      <c r="C40" s="47"/>
      <c r="D40" s="48"/>
      <c r="E40" s="48"/>
      <c r="F40" s="48"/>
      <c r="G40" s="49"/>
      <c r="H40" s="21" t="s">
        <v>11</v>
      </c>
      <c r="I40" s="22"/>
      <c r="J40" s="23"/>
    </row>
    <row r="41" spans="1:11" x14ac:dyDescent="0.2">
      <c r="A41" s="56"/>
      <c r="B41" s="155" t="s">
        <v>159</v>
      </c>
      <c r="C41" s="155"/>
      <c r="D41" s="156" t="s">
        <v>37</v>
      </c>
      <c r="E41" s="156"/>
      <c r="F41" s="156"/>
      <c r="G41" s="157"/>
      <c r="H41" s="25"/>
      <c r="I41" s="45"/>
      <c r="J41" s="147"/>
    </row>
    <row r="42" spans="1:11" x14ac:dyDescent="0.2">
      <c r="A42" s="56"/>
      <c r="B42" s="150" t="s">
        <v>160</v>
      </c>
      <c r="C42" s="150"/>
      <c r="D42" s="151" t="s">
        <v>38</v>
      </c>
      <c r="E42" s="151"/>
      <c r="F42" s="151"/>
      <c r="G42" s="152"/>
      <c r="H42" s="21"/>
      <c r="I42" s="22"/>
      <c r="J42" s="149"/>
    </row>
    <row r="43" spans="1:11" ht="24" x14ac:dyDescent="0.2">
      <c r="A43" s="56"/>
      <c r="B43" s="158" t="s">
        <v>530</v>
      </c>
      <c r="C43" s="150">
        <v>2003369</v>
      </c>
      <c r="D43" s="151" t="s">
        <v>39</v>
      </c>
      <c r="E43" s="151"/>
      <c r="F43" s="151"/>
      <c r="G43" s="152" t="s">
        <v>555</v>
      </c>
      <c r="H43" s="21">
        <v>221</v>
      </c>
      <c r="I43" s="164"/>
      <c r="J43" s="23">
        <f t="shared" ref="J43:J60" si="4">ROUND(I43*H43,2)</f>
        <v>0</v>
      </c>
    </row>
    <row r="44" spans="1:11" ht="24" x14ac:dyDescent="0.2">
      <c r="A44" s="56"/>
      <c r="B44" s="158" t="s">
        <v>531</v>
      </c>
      <c r="C44" s="150">
        <v>2003377</v>
      </c>
      <c r="D44" s="151" t="s">
        <v>40</v>
      </c>
      <c r="E44" s="151"/>
      <c r="F44" s="151"/>
      <c r="G44" s="152" t="s">
        <v>555</v>
      </c>
      <c r="H44" s="21">
        <v>217</v>
      </c>
      <c r="I44" s="164"/>
      <c r="J44" s="23">
        <f t="shared" si="4"/>
        <v>0</v>
      </c>
    </row>
    <row r="45" spans="1:11" ht="48" x14ac:dyDescent="0.2">
      <c r="B45" s="158" t="s">
        <v>532</v>
      </c>
      <c r="C45" s="153">
        <v>94273</v>
      </c>
      <c r="D45" s="154" t="s">
        <v>529</v>
      </c>
      <c r="E45" s="154"/>
      <c r="F45" s="159"/>
      <c r="G45" s="160" t="s">
        <v>555</v>
      </c>
      <c r="H45" s="21">
        <v>1962.74</v>
      </c>
      <c r="I45" s="164"/>
      <c r="J45" s="23">
        <f>ROUND(I45*H45,2)</f>
        <v>0</v>
      </c>
    </row>
    <row r="46" spans="1:11" x14ac:dyDescent="0.2">
      <c r="B46" s="158" t="s">
        <v>533</v>
      </c>
      <c r="C46" s="153" t="s">
        <v>339</v>
      </c>
      <c r="D46" s="154" t="s">
        <v>325</v>
      </c>
      <c r="E46" s="154"/>
      <c r="F46" s="159"/>
      <c r="G46" s="160" t="s">
        <v>555</v>
      </c>
      <c r="H46" s="21">
        <v>1443.85</v>
      </c>
      <c r="I46" s="164"/>
      <c r="J46" s="23">
        <f>ROUND(I46*H46,2)</f>
        <v>0</v>
      </c>
    </row>
    <row r="47" spans="1:11" ht="24" x14ac:dyDescent="0.2">
      <c r="A47" s="56"/>
      <c r="B47" s="158" t="s">
        <v>534</v>
      </c>
      <c r="C47" s="153">
        <v>2003626</v>
      </c>
      <c r="D47" s="154" t="s">
        <v>561</v>
      </c>
      <c r="E47" s="151"/>
      <c r="F47" s="151"/>
      <c r="G47" s="152" t="s">
        <v>568</v>
      </c>
      <c r="H47" s="21">
        <v>8</v>
      </c>
      <c r="I47" s="164"/>
      <c r="J47" s="23">
        <f t="shared" si="4"/>
        <v>0</v>
      </c>
      <c r="K47" s="145"/>
    </row>
    <row r="48" spans="1:11" ht="36" x14ac:dyDescent="0.2">
      <c r="A48" s="60"/>
      <c r="B48" s="158" t="s">
        <v>535</v>
      </c>
      <c r="C48" s="153" t="s">
        <v>558</v>
      </c>
      <c r="D48" s="154" t="s">
        <v>358</v>
      </c>
      <c r="E48" s="154"/>
      <c r="F48" s="154"/>
      <c r="G48" s="161" t="s">
        <v>555</v>
      </c>
      <c r="H48" s="111">
        <v>159.56</v>
      </c>
      <c r="I48" s="164"/>
      <c r="J48" s="23">
        <f t="shared" si="4"/>
        <v>0</v>
      </c>
    </row>
    <row r="49" spans="1:12" x14ac:dyDescent="0.2">
      <c r="A49" s="56"/>
      <c r="B49" s="150" t="s">
        <v>161</v>
      </c>
      <c r="C49" s="150"/>
      <c r="D49" s="151" t="s">
        <v>41</v>
      </c>
      <c r="E49" s="151"/>
      <c r="F49" s="151"/>
      <c r="G49" s="152"/>
      <c r="H49" s="148"/>
      <c r="I49" s="164"/>
      <c r="J49" s="23"/>
    </row>
    <row r="50" spans="1:12" x14ac:dyDescent="0.2">
      <c r="A50" s="56"/>
      <c r="B50" s="158" t="s">
        <v>580</v>
      </c>
      <c r="C50" s="150">
        <v>4805757</v>
      </c>
      <c r="D50" s="151" t="s">
        <v>49</v>
      </c>
      <c r="E50" s="151"/>
      <c r="F50" s="151"/>
      <c r="G50" s="152" t="s">
        <v>563</v>
      </c>
      <c r="H50" s="21">
        <v>324.08999999999997</v>
      </c>
      <c r="I50" s="164"/>
      <c r="J50" s="23">
        <f t="shared" si="4"/>
        <v>0</v>
      </c>
      <c r="L50" s="162"/>
    </row>
    <row r="51" spans="1:12" x14ac:dyDescent="0.2">
      <c r="A51" s="56"/>
      <c r="B51" s="158" t="s">
        <v>581</v>
      </c>
      <c r="C51" s="153">
        <v>4815671</v>
      </c>
      <c r="D51" s="154" t="s">
        <v>50</v>
      </c>
      <c r="E51" s="151"/>
      <c r="F51" s="151"/>
      <c r="G51" s="152" t="s">
        <v>569</v>
      </c>
      <c r="H51" s="21">
        <v>165.62</v>
      </c>
      <c r="I51" s="164"/>
      <c r="J51" s="23">
        <f t="shared" ref="J51" si="5">ROUND(I51*H51,2)</f>
        <v>0</v>
      </c>
      <c r="L51" s="162"/>
    </row>
    <row r="52" spans="1:12" ht="24" x14ac:dyDescent="0.2">
      <c r="A52" s="56"/>
      <c r="B52" s="158" t="s">
        <v>582</v>
      </c>
      <c r="C52" s="150">
        <v>101572</v>
      </c>
      <c r="D52" s="151" t="s">
        <v>359</v>
      </c>
      <c r="E52" s="151"/>
      <c r="F52" s="151"/>
      <c r="G52" s="152" t="s">
        <v>564</v>
      </c>
      <c r="H52" s="21">
        <v>498.6</v>
      </c>
      <c r="I52" s="164"/>
      <c r="J52" s="23">
        <f t="shared" si="4"/>
        <v>0</v>
      </c>
      <c r="L52" s="162"/>
    </row>
    <row r="53" spans="1:12" ht="24" x14ac:dyDescent="0.2">
      <c r="A53" s="60"/>
      <c r="B53" s="158" t="s">
        <v>583</v>
      </c>
      <c r="C53" s="163">
        <v>90696</v>
      </c>
      <c r="D53" s="151" t="s">
        <v>594</v>
      </c>
      <c r="E53" s="151"/>
      <c r="F53" s="151"/>
      <c r="G53" s="152" t="s">
        <v>555</v>
      </c>
      <c r="H53" s="21">
        <v>46</v>
      </c>
      <c r="I53" s="164"/>
      <c r="J53" s="23">
        <f t="shared" si="4"/>
        <v>0</v>
      </c>
      <c r="L53" s="162"/>
    </row>
    <row r="54" spans="1:12" x14ac:dyDescent="0.2">
      <c r="A54" s="60"/>
      <c r="B54" s="158" t="s">
        <v>575</v>
      </c>
      <c r="C54" s="150">
        <v>804013</v>
      </c>
      <c r="D54" s="151" t="s">
        <v>360</v>
      </c>
      <c r="E54" s="151"/>
      <c r="F54" s="151"/>
      <c r="G54" s="152" t="s">
        <v>555</v>
      </c>
      <c r="H54" s="21">
        <v>41</v>
      </c>
      <c r="I54" s="164"/>
      <c r="J54" s="23">
        <f t="shared" si="4"/>
        <v>0</v>
      </c>
      <c r="L54" s="162"/>
    </row>
    <row r="55" spans="1:12" x14ac:dyDescent="0.2">
      <c r="A55" s="56"/>
      <c r="B55" s="158" t="s">
        <v>576</v>
      </c>
      <c r="C55" s="150">
        <v>804021</v>
      </c>
      <c r="D55" s="151" t="s">
        <v>585</v>
      </c>
      <c r="E55" s="151"/>
      <c r="F55" s="151"/>
      <c r="G55" s="152" t="s">
        <v>555</v>
      </c>
      <c r="H55" s="21">
        <v>66</v>
      </c>
      <c r="I55" s="164"/>
      <c r="J55" s="23">
        <f t="shared" si="4"/>
        <v>0</v>
      </c>
      <c r="L55" s="162"/>
    </row>
    <row r="56" spans="1:12" x14ac:dyDescent="0.2">
      <c r="A56" s="56"/>
      <c r="B56" s="158" t="s">
        <v>577</v>
      </c>
      <c r="C56" s="150">
        <v>2003642</v>
      </c>
      <c r="D56" s="151" t="s">
        <v>586</v>
      </c>
      <c r="E56" s="151"/>
      <c r="F56" s="151"/>
      <c r="G56" s="152" t="s">
        <v>287</v>
      </c>
      <c r="H56" s="21">
        <v>4</v>
      </c>
      <c r="I56" s="164"/>
      <c r="J56" s="23">
        <f t="shared" si="4"/>
        <v>0</v>
      </c>
      <c r="L56" s="162"/>
    </row>
    <row r="57" spans="1:12" x14ac:dyDescent="0.2">
      <c r="A57" s="56"/>
      <c r="B57" s="158" t="s">
        <v>578</v>
      </c>
      <c r="C57" s="150">
        <v>2003644</v>
      </c>
      <c r="D57" s="151" t="s">
        <v>587</v>
      </c>
      <c r="E57" s="151"/>
      <c r="F57" s="151"/>
      <c r="G57" s="152" t="s">
        <v>287</v>
      </c>
      <c r="H57" s="21">
        <v>2</v>
      </c>
      <c r="I57" s="164"/>
      <c r="J57" s="23">
        <f t="shared" si="4"/>
        <v>0</v>
      </c>
      <c r="L57" s="162"/>
    </row>
    <row r="58" spans="1:12" x14ac:dyDescent="0.2">
      <c r="A58" s="56"/>
      <c r="B58" s="158" t="s">
        <v>590</v>
      </c>
      <c r="C58" s="150">
        <v>2003680</v>
      </c>
      <c r="D58" s="151" t="s">
        <v>588</v>
      </c>
      <c r="E58" s="151"/>
      <c r="F58" s="151"/>
      <c r="G58" s="152" t="s">
        <v>287</v>
      </c>
      <c r="H58" s="21">
        <v>2</v>
      </c>
      <c r="I58" s="164"/>
      <c r="J58" s="23">
        <f t="shared" si="4"/>
        <v>0</v>
      </c>
      <c r="L58" s="162"/>
    </row>
    <row r="59" spans="1:12" x14ac:dyDescent="0.2">
      <c r="A59" s="56"/>
      <c r="B59" s="158" t="s">
        <v>591</v>
      </c>
      <c r="C59" s="150">
        <v>2003682</v>
      </c>
      <c r="D59" s="151" t="s">
        <v>589</v>
      </c>
      <c r="E59" s="151"/>
      <c r="F59" s="151"/>
      <c r="G59" s="152" t="s">
        <v>287</v>
      </c>
      <c r="H59" s="21">
        <v>1</v>
      </c>
      <c r="I59" s="164"/>
      <c r="J59" s="23">
        <f t="shared" si="4"/>
        <v>0</v>
      </c>
      <c r="L59" s="162"/>
    </row>
    <row r="60" spans="1:12" x14ac:dyDescent="0.2">
      <c r="A60" s="56"/>
      <c r="B60" s="158" t="s">
        <v>592</v>
      </c>
      <c r="C60" s="150">
        <v>2003718</v>
      </c>
      <c r="D60" s="151" t="s">
        <v>579</v>
      </c>
      <c r="E60" s="151"/>
      <c r="F60" s="151"/>
      <c r="G60" s="152" t="s">
        <v>287</v>
      </c>
      <c r="H60" s="21">
        <v>3</v>
      </c>
      <c r="I60" s="164"/>
      <c r="J60" s="23">
        <f t="shared" si="4"/>
        <v>0</v>
      </c>
      <c r="L60" s="162"/>
    </row>
    <row r="61" spans="1:12" x14ac:dyDescent="0.2">
      <c r="A61" s="56"/>
      <c r="B61" s="47"/>
      <c r="C61" s="47"/>
      <c r="D61" s="48"/>
      <c r="E61" s="48"/>
      <c r="F61" s="48"/>
      <c r="G61" s="49"/>
      <c r="H61" s="21" t="s">
        <v>11</v>
      </c>
      <c r="I61" s="22"/>
      <c r="J61" s="23"/>
    </row>
    <row r="62" spans="1:12" x14ac:dyDescent="0.2">
      <c r="A62" s="56"/>
      <c r="B62" s="50"/>
      <c r="C62" s="50"/>
      <c r="D62" s="51" t="str">
        <f>"TOTAL "&amp;D41&amp;""</f>
        <v xml:space="preserve">TOTAL DRENAGEM E OAC  </v>
      </c>
      <c r="E62" s="51"/>
      <c r="F62" s="51"/>
      <c r="G62" s="52"/>
      <c r="H62" s="27" t="s">
        <v>11</v>
      </c>
      <c r="I62" s="28"/>
      <c r="J62" s="29">
        <f>SUM(J42:J61)</f>
        <v>0</v>
      </c>
    </row>
    <row r="63" spans="1:12" x14ac:dyDescent="0.2">
      <c r="A63" s="56"/>
      <c r="B63" s="47"/>
      <c r="C63" s="47"/>
      <c r="D63" s="48"/>
      <c r="E63" s="48"/>
      <c r="F63" s="48"/>
      <c r="G63" s="49"/>
      <c r="H63" s="21" t="s">
        <v>11</v>
      </c>
      <c r="I63" s="22"/>
      <c r="J63" s="23"/>
    </row>
    <row r="64" spans="1:12" x14ac:dyDescent="0.2">
      <c r="A64" s="56"/>
      <c r="B64" s="42" t="s">
        <v>162</v>
      </c>
      <c r="C64" s="42"/>
      <c r="D64" s="44" t="s">
        <v>42</v>
      </c>
      <c r="E64" s="44"/>
      <c r="F64" s="44"/>
      <c r="G64" s="43"/>
      <c r="H64" s="25"/>
      <c r="I64" s="45"/>
      <c r="J64" s="46"/>
    </row>
    <row r="65" spans="1:10" x14ac:dyDescent="0.2">
      <c r="A65" s="56"/>
      <c r="B65" s="47" t="s">
        <v>163</v>
      </c>
      <c r="C65" s="47"/>
      <c r="D65" s="48" t="s">
        <v>43</v>
      </c>
      <c r="E65" s="48"/>
      <c r="F65" s="48"/>
      <c r="G65" s="49"/>
      <c r="H65" s="21"/>
      <c r="I65" s="22"/>
      <c r="J65" s="23"/>
    </row>
    <row r="66" spans="1:10" x14ac:dyDescent="0.2">
      <c r="A66" s="56"/>
      <c r="B66" s="47" t="s">
        <v>164</v>
      </c>
      <c r="C66" s="47"/>
      <c r="D66" s="48" t="s">
        <v>44</v>
      </c>
      <c r="E66" s="48"/>
      <c r="F66" s="48"/>
      <c r="G66" s="49"/>
      <c r="H66" s="21"/>
      <c r="I66" s="22"/>
      <c r="J66" s="23"/>
    </row>
    <row r="67" spans="1:10" x14ac:dyDescent="0.2">
      <c r="A67" s="56"/>
      <c r="B67" s="73" t="s">
        <v>165</v>
      </c>
      <c r="C67" s="73">
        <v>2306066</v>
      </c>
      <c r="D67" s="48" t="s">
        <v>361</v>
      </c>
      <c r="E67" s="48"/>
      <c r="F67" s="48"/>
      <c r="G67" s="49" t="s">
        <v>555</v>
      </c>
      <c r="H67" s="21">
        <v>1483.3</v>
      </c>
      <c r="I67" s="164"/>
      <c r="J67" s="23">
        <f t="shared" ref="J67:J72" si="6">ROUND(I67*H67,2)</f>
        <v>0</v>
      </c>
    </row>
    <row r="68" spans="1:10" x14ac:dyDescent="0.2">
      <c r="A68" s="56"/>
      <c r="B68" s="73" t="s">
        <v>166</v>
      </c>
      <c r="C68" s="73">
        <v>2306070</v>
      </c>
      <c r="D68" s="48" t="s">
        <v>362</v>
      </c>
      <c r="E68" s="48"/>
      <c r="F68" s="48"/>
      <c r="G68" s="49" t="s">
        <v>555</v>
      </c>
      <c r="H68" s="21">
        <v>822.4</v>
      </c>
      <c r="I68" s="164"/>
      <c r="J68" s="23">
        <f t="shared" si="6"/>
        <v>0</v>
      </c>
    </row>
    <row r="69" spans="1:10" x14ac:dyDescent="0.2">
      <c r="A69" s="56"/>
      <c r="B69" s="73" t="s">
        <v>167</v>
      </c>
      <c r="C69" s="73">
        <v>407819</v>
      </c>
      <c r="D69" s="48" t="s">
        <v>45</v>
      </c>
      <c r="E69" s="48"/>
      <c r="F69" s="48"/>
      <c r="G69" s="49" t="s">
        <v>553</v>
      </c>
      <c r="H69" s="21">
        <v>38525.199999999997</v>
      </c>
      <c r="I69" s="164"/>
      <c r="J69" s="23">
        <f t="shared" si="6"/>
        <v>0</v>
      </c>
    </row>
    <row r="70" spans="1:10" x14ac:dyDescent="0.2">
      <c r="A70" s="56"/>
      <c r="B70" s="73" t="s">
        <v>168</v>
      </c>
      <c r="C70" s="73">
        <v>2306248</v>
      </c>
      <c r="D70" s="48" t="s">
        <v>363</v>
      </c>
      <c r="E70" s="48"/>
      <c r="F70" s="48"/>
      <c r="G70" s="49" t="s">
        <v>563</v>
      </c>
      <c r="H70" s="21">
        <v>26.574252873563221</v>
      </c>
      <c r="I70" s="164"/>
      <c r="J70" s="23">
        <f t="shared" si="6"/>
        <v>0</v>
      </c>
    </row>
    <row r="71" spans="1:10" x14ac:dyDescent="0.2">
      <c r="A71" s="56"/>
      <c r="B71" s="47" t="s">
        <v>169</v>
      </c>
      <c r="C71" s="47" t="s">
        <v>129</v>
      </c>
      <c r="D71" s="48" t="s">
        <v>46</v>
      </c>
      <c r="E71" s="48"/>
      <c r="F71" s="48"/>
      <c r="G71" s="49" t="s">
        <v>287</v>
      </c>
      <c r="H71" s="21">
        <v>92</v>
      </c>
      <c r="I71" s="164"/>
      <c r="J71" s="23">
        <f t="shared" si="6"/>
        <v>0</v>
      </c>
    </row>
    <row r="72" spans="1:10" x14ac:dyDescent="0.2">
      <c r="A72" s="56"/>
      <c r="B72" s="47" t="s">
        <v>170</v>
      </c>
      <c r="C72" s="47" t="s">
        <v>130</v>
      </c>
      <c r="D72" s="48" t="s">
        <v>47</v>
      </c>
      <c r="E72" s="48"/>
      <c r="F72" s="48"/>
      <c r="G72" s="49" t="s">
        <v>287</v>
      </c>
      <c r="H72" s="21">
        <v>13</v>
      </c>
      <c r="I72" s="164"/>
      <c r="J72" s="23">
        <f t="shared" si="6"/>
        <v>0</v>
      </c>
    </row>
    <row r="73" spans="1:10" x14ac:dyDescent="0.2">
      <c r="A73" s="56"/>
      <c r="B73" s="47" t="s">
        <v>171</v>
      </c>
      <c r="C73" s="47"/>
      <c r="D73" s="48" t="s">
        <v>48</v>
      </c>
      <c r="E73" s="48"/>
      <c r="F73" s="48"/>
      <c r="G73" s="49"/>
      <c r="H73" s="21"/>
      <c r="I73" s="164"/>
      <c r="J73" s="23"/>
    </row>
    <row r="74" spans="1:10" x14ac:dyDescent="0.2">
      <c r="A74" s="57"/>
      <c r="B74" s="73" t="s">
        <v>172</v>
      </c>
      <c r="C74" s="73">
        <v>4805757</v>
      </c>
      <c r="D74" s="48" t="s">
        <v>49</v>
      </c>
      <c r="E74" s="48"/>
      <c r="F74" s="48"/>
      <c r="G74" s="49" t="s">
        <v>563</v>
      </c>
      <c r="H74" s="21">
        <v>744.14</v>
      </c>
      <c r="I74" s="164"/>
      <c r="J74" s="23">
        <f t="shared" ref="J74:J79" si="7">ROUND(I74*H74,2)</f>
        <v>0</v>
      </c>
    </row>
    <row r="75" spans="1:10" x14ac:dyDescent="0.2">
      <c r="A75" s="56"/>
      <c r="B75" s="73" t="s">
        <v>173</v>
      </c>
      <c r="C75" s="114">
        <v>4815671</v>
      </c>
      <c r="D75" s="115" t="s">
        <v>50</v>
      </c>
      <c r="E75" s="48"/>
      <c r="F75" s="48"/>
      <c r="G75" s="49" t="s">
        <v>563</v>
      </c>
      <c r="H75" s="21">
        <v>515.38</v>
      </c>
      <c r="I75" s="164"/>
      <c r="J75" s="23">
        <f t="shared" si="7"/>
        <v>0</v>
      </c>
    </row>
    <row r="76" spans="1:10" ht="24" x14ac:dyDescent="0.2">
      <c r="A76" s="60"/>
      <c r="B76" s="73" t="s">
        <v>174</v>
      </c>
      <c r="C76" s="73">
        <v>1106057</v>
      </c>
      <c r="D76" s="48" t="s">
        <v>51</v>
      </c>
      <c r="E76" s="48"/>
      <c r="F76" s="48"/>
      <c r="G76" s="49" t="s">
        <v>563</v>
      </c>
      <c r="H76" s="21">
        <v>6.82</v>
      </c>
      <c r="I76" s="164"/>
      <c r="J76" s="23">
        <f t="shared" si="7"/>
        <v>0</v>
      </c>
    </row>
    <row r="77" spans="1:10" ht="24" x14ac:dyDescent="0.2">
      <c r="A77" s="60"/>
      <c r="B77" s="73" t="s">
        <v>175</v>
      </c>
      <c r="C77" s="73">
        <v>3108005</v>
      </c>
      <c r="D77" s="48" t="s">
        <v>52</v>
      </c>
      <c r="E77" s="48"/>
      <c r="F77" s="48"/>
      <c r="G77" s="49" t="s">
        <v>564</v>
      </c>
      <c r="H77" s="21">
        <v>250.25</v>
      </c>
      <c r="I77" s="164"/>
      <c r="J77" s="23">
        <f t="shared" si="7"/>
        <v>0</v>
      </c>
    </row>
    <row r="78" spans="1:10" x14ac:dyDescent="0.2">
      <c r="A78" s="60"/>
      <c r="B78" s="73" t="s">
        <v>176</v>
      </c>
      <c r="C78" s="73">
        <v>407819</v>
      </c>
      <c r="D78" s="48" t="s">
        <v>45</v>
      </c>
      <c r="E78" s="48"/>
      <c r="F78" s="48"/>
      <c r="G78" s="49" t="s">
        <v>553</v>
      </c>
      <c r="H78" s="21">
        <v>15642.99</v>
      </c>
      <c r="I78" s="164"/>
      <c r="J78" s="23">
        <f t="shared" si="7"/>
        <v>0</v>
      </c>
    </row>
    <row r="79" spans="1:10" ht="24" x14ac:dyDescent="0.2">
      <c r="A79" s="60"/>
      <c r="B79" s="47" t="s">
        <v>177</v>
      </c>
      <c r="C79" s="47" t="s">
        <v>348</v>
      </c>
      <c r="D79" s="48" t="s">
        <v>364</v>
      </c>
      <c r="E79" s="48"/>
      <c r="F79" s="48"/>
      <c r="G79" s="49" t="s">
        <v>563</v>
      </c>
      <c r="H79" s="21">
        <v>228.76</v>
      </c>
      <c r="I79" s="164"/>
      <c r="J79" s="23">
        <f t="shared" si="7"/>
        <v>0</v>
      </c>
    </row>
    <row r="80" spans="1:10" x14ac:dyDescent="0.2">
      <c r="A80" s="56"/>
      <c r="B80" s="47" t="s">
        <v>178</v>
      </c>
      <c r="C80" s="47"/>
      <c r="D80" s="48" t="s">
        <v>53</v>
      </c>
      <c r="E80" s="48"/>
      <c r="F80" s="48"/>
      <c r="G80" s="49"/>
      <c r="H80" s="21"/>
      <c r="I80" s="164"/>
      <c r="J80" s="23"/>
    </row>
    <row r="81" spans="1:10" x14ac:dyDescent="0.2">
      <c r="A81" s="56"/>
      <c r="B81" s="73" t="s">
        <v>179</v>
      </c>
      <c r="C81" s="73">
        <v>4805757</v>
      </c>
      <c r="D81" s="48" t="s">
        <v>49</v>
      </c>
      <c r="E81" s="48"/>
      <c r="F81" s="48"/>
      <c r="G81" s="49" t="s">
        <v>563</v>
      </c>
      <c r="H81" s="21">
        <v>282</v>
      </c>
      <c r="I81" s="164"/>
      <c r="J81" s="23">
        <f t="shared" ref="J81:J86" si="8">ROUND(I81*H81,2)</f>
        <v>0</v>
      </c>
    </row>
    <row r="82" spans="1:10" x14ac:dyDescent="0.2">
      <c r="A82" s="56"/>
      <c r="B82" s="73" t="s">
        <v>180</v>
      </c>
      <c r="C82" s="114">
        <v>4815671</v>
      </c>
      <c r="D82" s="115" t="s">
        <v>50</v>
      </c>
      <c r="E82" s="48"/>
      <c r="F82" s="48"/>
      <c r="G82" s="49" t="s">
        <v>563</v>
      </c>
      <c r="H82" s="21">
        <v>185.4</v>
      </c>
      <c r="I82" s="164"/>
      <c r="J82" s="23">
        <f t="shared" si="8"/>
        <v>0</v>
      </c>
    </row>
    <row r="83" spans="1:10" ht="24" x14ac:dyDescent="0.2">
      <c r="A83" s="56"/>
      <c r="B83" s="73" t="s">
        <v>181</v>
      </c>
      <c r="C83" s="73">
        <v>1106057</v>
      </c>
      <c r="D83" s="48" t="s">
        <v>51</v>
      </c>
      <c r="E83" s="48"/>
      <c r="F83" s="48"/>
      <c r="G83" s="49" t="s">
        <v>563</v>
      </c>
      <c r="H83" s="21">
        <v>3.66</v>
      </c>
      <c r="I83" s="164"/>
      <c r="J83" s="23">
        <f t="shared" si="8"/>
        <v>0</v>
      </c>
    </row>
    <row r="84" spans="1:10" ht="24" x14ac:dyDescent="0.2">
      <c r="A84" s="61"/>
      <c r="B84" s="73" t="s">
        <v>182</v>
      </c>
      <c r="C84" s="73">
        <v>3108005</v>
      </c>
      <c r="D84" s="48" t="s">
        <v>52</v>
      </c>
      <c r="E84" s="48"/>
      <c r="F84" s="48"/>
      <c r="G84" s="49" t="s">
        <v>564</v>
      </c>
      <c r="H84" s="21">
        <v>206.5</v>
      </c>
      <c r="I84" s="164"/>
      <c r="J84" s="23">
        <f t="shared" si="8"/>
        <v>0</v>
      </c>
    </row>
    <row r="85" spans="1:10" x14ac:dyDescent="0.2">
      <c r="A85" s="56"/>
      <c r="B85" s="73" t="s">
        <v>183</v>
      </c>
      <c r="C85" s="73">
        <v>407819</v>
      </c>
      <c r="D85" s="48" t="s">
        <v>45</v>
      </c>
      <c r="E85" s="48"/>
      <c r="F85" s="48"/>
      <c r="G85" s="49" t="s">
        <v>553</v>
      </c>
      <c r="H85" s="21">
        <v>12968</v>
      </c>
      <c r="I85" s="164"/>
      <c r="J85" s="23">
        <f t="shared" si="8"/>
        <v>0</v>
      </c>
    </row>
    <row r="86" spans="1:10" ht="24" x14ac:dyDescent="0.2">
      <c r="A86" s="56"/>
      <c r="B86" s="47" t="s">
        <v>184</v>
      </c>
      <c r="C86" s="47" t="s">
        <v>348</v>
      </c>
      <c r="D86" s="48" t="s">
        <v>364</v>
      </c>
      <c r="E86" s="48"/>
      <c r="F86" s="48"/>
      <c r="G86" s="49" t="s">
        <v>563</v>
      </c>
      <c r="H86" s="21">
        <v>112.5</v>
      </c>
      <c r="I86" s="164"/>
      <c r="J86" s="23">
        <f t="shared" si="8"/>
        <v>0</v>
      </c>
    </row>
    <row r="87" spans="1:10" x14ac:dyDescent="0.2">
      <c r="A87" s="56"/>
      <c r="B87" s="47" t="s">
        <v>185</v>
      </c>
      <c r="C87" s="47"/>
      <c r="D87" s="48" t="s">
        <v>54</v>
      </c>
      <c r="E87" s="48"/>
      <c r="F87" s="48"/>
      <c r="G87" s="49"/>
      <c r="H87" s="21"/>
      <c r="I87" s="164"/>
      <c r="J87" s="23"/>
    </row>
    <row r="88" spans="1:10" x14ac:dyDescent="0.2">
      <c r="A88" s="56"/>
      <c r="B88" s="73" t="s">
        <v>186</v>
      </c>
      <c r="C88" s="73">
        <v>4805757</v>
      </c>
      <c r="D88" s="48" t="s">
        <v>49</v>
      </c>
      <c r="E88" s="48"/>
      <c r="F88" s="48"/>
      <c r="G88" s="49" t="s">
        <v>563</v>
      </c>
      <c r="H88" s="21">
        <v>291.87</v>
      </c>
      <c r="I88" s="164"/>
      <c r="J88" s="23">
        <f t="shared" ref="J88:J93" si="9">ROUND(I88*H88,2)</f>
        <v>0</v>
      </c>
    </row>
    <row r="89" spans="1:10" x14ac:dyDescent="0.2">
      <c r="A89" s="56"/>
      <c r="B89" s="73" t="s">
        <v>187</v>
      </c>
      <c r="C89" s="114">
        <v>4815671</v>
      </c>
      <c r="D89" s="115" t="s">
        <v>50</v>
      </c>
      <c r="E89" s="48"/>
      <c r="F89" s="48"/>
      <c r="G89" s="49" t="s">
        <v>563</v>
      </c>
      <c r="H89" s="21">
        <v>156.05000000000001</v>
      </c>
      <c r="I89" s="164"/>
      <c r="J89" s="23">
        <f t="shared" si="9"/>
        <v>0</v>
      </c>
    </row>
    <row r="90" spans="1:10" ht="24" x14ac:dyDescent="0.2">
      <c r="A90" s="56"/>
      <c r="B90" s="73" t="s">
        <v>188</v>
      </c>
      <c r="C90" s="73">
        <v>1106057</v>
      </c>
      <c r="D90" s="48" t="s">
        <v>51</v>
      </c>
      <c r="E90" s="48"/>
      <c r="F90" s="48"/>
      <c r="G90" s="49" t="s">
        <v>563</v>
      </c>
      <c r="H90" s="21">
        <v>15.87</v>
      </c>
      <c r="I90" s="164"/>
      <c r="J90" s="23">
        <f t="shared" si="9"/>
        <v>0</v>
      </c>
    </row>
    <row r="91" spans="1:10" ht="24" x14ac:dyDescent="0.2">
      <c r="A91" s="61"/>
      <c r="B91" s="73" t="s">
        <v>189</v>
      </c>
      <c r="C91" s="73">
        <v>3108005</v>
      </c>
      <c r="D91" s="48" t="s">
        <v>52</v>
      </c>
      <c r="E91" s="48"/>
      <c r="F91" s="48"/>
      <c r="G91" s="49" t="s">
        <v>564</v>
      </c>
      <c r="H91" s="21">
        <v>798.6</v>
      </c>
      <c r="I91" s="164"/>
      <c r="J91" s="23">
        <f t="shared" si="9"/>
        <v>0</v>
      </c>
    </row>
    <row r="92" spans="1:10" x14ac:dyDescent="0.2">
      <c r="A92" s="56"/>
      <c r="B92" s="73" t="s">
        <v>190</v>
      </c>
      <c r="C92" s="73">
        <v>407819</v>
      </c>
      <c r="D92" s="48" t="s">
        <v>45</v>
      </c>
      <c r="E92" s="48"/>
      <c r="F92" s="48"/>
      <c r="G92" s="49" t="s">
        <v>553</v>
      </c>
      <c r="H92" s="21">
        <v>22675</v>
      </c>
      <c r="I92" s="164"/>
      <c r="J92" s="23">
        <f t="shared" si="9"/>
        <v>0</v>
      </c>
    </row>
    <row r="93" spans="1:10" ht="24" x14ac:dyDescent="0.2">
      <c r="A93" s="61"/>
      <c r="B93" s="47" t="s">
        <v>191</v>
      </c>
      <c r="C93" s="47" t="s">
        <v>348</v>
      </c>
      <c r="D93" s="48" t="s">
        <v>364</v>
      </c>
      <c r="E93" s="48"/>
      <c r="F93" s="48"/>
      <c r="G93" s="49" t="s">
        <v>563</v>
      </c>
      <c r="H93" s="21">
        <v>187.84</v>
      </c>
      <c r="I93" s="164"/>
      <c r="J93" s="23">
        <f t="shared" si="9"/>
        <v>0</v>
      </c>
    </row>
    <row r="94" spans="1:10" x14ac:dyDescent="0.2">
      <c r="A94" s="61"/>
      <c r="B94" s="47" t="s">
        <v>192</v>
      </c>
      <c r="C94" s="47"/>
      <c r="D94" s="48" t="s">
        <v>56</v>
      </c>
      <c r="E94" s="48"/>
      <c r="F94" s="48"/>
      <c r="G94" s="49"/>
      <c r="H94" s="21"/>
      <c r="I94" s="164"/>
      <c r="J94" s="23"/>
    </row>
    <row r="95" spans="1:10" x14ac:dyDescent="0.2">
      <c r="A95" s="56"/>
      <c r="B95" s="47" t="s">
        <v>193</v>
      </c>
      <c r="C95" s="47"/>
      <c r="D95" s="48" t="s">
        <v>57</v>
      </c>
      <c r="E95" s="48"/>
      <c r="F95" s="48"/>
      <c r="G95" s="49"/>
      <c r="H95" s="21"/>
      <c r="I95" s="164"/>
      <c r="J95" s="23"/>
    </row>
    <row r="96" spans="1:10" ht="24" x14ac:dyDescent="0.2">
      <c r="A96" s="56"/>
      <c r="B96" s="73" t="s">
        <v>365</v>
      </c>
      <c r="C96" s="73">
        <v>3108017</v>
      </c>
      <c r="D96" s="48" t="s">
        <v>58</v>
      </c>
      <c r="E96" s="48"/>
      <c r="F96" s="48"/>
      <c r="G96" s="49" t="s">
        <v>564</v>
      </c>
      <c r="H96" s="21">
        <v>684.92</v>
      </c>
      <c r="I96" s="164"/>
      <c r="J96" s="23">
        <f>ROUND(I96*H96,2)</f>
        <v>0</v>
      </c>
    </row>
    <row r="97" spans="1:10" ht="24" x14ac:dyDescent="0.2">
      <c r="A97" s="56"/>
      <c r="B97" s="73" t="s">
        <v>366</v>
      </c>
      <c r="C97" s="47" t="s">
        <v>348</v>
      </c>
      <c r="D97" s="48" t="s">
        <v>364</v>
      </c>
      <c r="E97" s="48"/>
      <c r="F97" s="48"/>
      <c r="G97" s="49" t="s">
        <v>563</v>
      </c>
      <c r="H97" s="21">
        <v>329.54</v>
      </c>
      <c r="I97" s="164"/>
      <c r="J97" s="23">
        <f>ROUND(I97*H97,2)</f>
        <v>0</v>
      </c>
    </row>
    <row r="98" spans="1:10" x14ac:dyDescent="0.2">
      <c r="A98" s="56"/>
      <c r="B98" s="73" t="s">
        <v>367</v>
      </c>
      <c r="C98" s="73">
        <v>407819</v>
      </c>
      <c r="D98" s="48" t="s">
        <v>45</v>
      </c>
      <c r="E98" s="48"/>
      <c r="F98" s="48"/>
      <c r="G98" s="49" t="s">
        <v>553</v>
      </c>
      <c r="H98" s="21">
        <v>9848.2800000000007</v>
      </c>
      <c r="I98" s="164"/>
      <c r="J98" s="23">
        <f>ROUND(I98*H98,2)</f>
        <v>0</v>
      </c>
    </row>
    <row r="99" spans="1:10" x14ac:dyDescent="0.2">
      <c r="A99" s="56"/>
      <c r="B99" s="47" t="s">
        <v>194</v>
      </c>
      <c r="C99" s="47"/>
      <c r="D99" s="48" t="s">
        <v>59</v>
      </c>
      <c r="E99" s="48"/>
      <c r="F99" s="48"/>
      <c r="G99" s="49"/>
      <c r="H99" s="21"/>
      <c r="I99" s="164"/>
      <c r="J99" s="23"/>
    </row>
    <row r="100" spans="1:10" ht="24" x14ac:dyDescent="0.2">
      <c r="A100" s="61"/>
      <c r="B100" s="73" t="s">
        <v>368</v>
      </c>
      <c r="C100" s="73">
        <v>3108017</v>
      </c>
      <c r="D100" s="48" t="s">
        <v>58</v>
      </c>
      <c r="E100" s="48"/>
      <c r="F100" s="48"/>
      <c r="G100" s="49" t="s">
        <v>564</v>
      </c>
      <c r="H100" s="21">
        <v>146.33000000000001</v>
      </c>
      <c r="I100" s="164"/>
      <c r="J100" s="23">
        <f>ROUND(I100*H100,2)</f>
        <v>0</v>
      </c>
    </row>
    <row r="101" spans="1:10" ht="24" x14ac:dyDescent="0.2">
      <c r="A101" s="56"/>
      <c r="B101" s="73" t="s">
        <v>369</v>
      </c>
      <c r="C101" s="47" t="s">
        <v>348</v>
      </c>
      <c r="D101" s="48" t="s">
        <v>364</v>
      </c>
      <c r="E101" s="48"/>
      <c r="F101" s="48"/>
      <c r="G101" s="49" t="s">
        <v>563</v>
      </c>
      <c r="H101" s="21">
        <v>85.38</v>
      </c>
      <c r="I101" s="164"/>
      <c r="J101" s="23">
        <f>ROUND(I101*H101,2)</f>
        <v>0</v>
      </c>
    </row>
    <row r="102" spans="1:10" x14ac:dyDescent="0.2">
      <c r="A102" s="56"/>
      <c r="B102" s="73" t="s">
        <v>370</v>
      </c>
      <c r="C102" s="73">
        <v>407819</v>
      </c>
      <c r="D102" s="48" t="s">
        <v>45</v>
      </c>
      <c r="E102" s="48"/>
      <c r="F102" s="48"/>
      <c r="G102" s="49" t="s">
        <v>553</v>
      </c>
      <c r="H102" s="21">
        <v>5918.38</v>
      </c>
      <c r="I102" s="164"/>
      <c r="J102" s="23">
        <f>ROUND(I102*H102,2)</f>
        <v>0</v>
      </c>
    </row>
    <row r="103" spans="1:10" x14ac:dyDescent="0.2">
      <c r="A103" s="56"/>
      <c r="B103" s="47" t="s">
        <v>195</v>
      </c>
      <c r="C103" s="47"/>
      <c r="D103" s="48" t="s">
        <v>60</v>
      </c>
      <c r="E103" s="48"/>
      <c r="F103" s="48"/>
      <c r="G103" s="49"/>
      <c r="H103" s="21"/>
      <c r="I103" s="164"/>
      <c r="J103" s="23"/>
    </row>
    <row r="104" spans="1:10" ht="24" x14ac:dyDescent="0.2">
      <c r="A104" s="56"/>
      <c r="B104" s="73" t="s">
        <v>196</v>
      </c>
      <c r="C104" s="73">
        <v>1109680</v>
      </c>
      <c r="D104" s="48" t="s">
        <v>371</v>
      </c>
      <c r="E104" s="48"/>
      <c r="F104" s="48"/>
      <c r="G104" s="49" t="s">
        <v>563</v>
      </c>
      <c r="H104" s="21">
        <v>0.1</v>
      </c>
      <c r="I104" s="164"/>
      <c r="J104" s="23">
        <f>ROUND(I104*H104,2)</f>
        <v>0</v>
      </c>
    </row>
    <row r="105" spans="1:10" ht="24" x14ac:dyDescent="0.2">
      <c r="A105" s="60"/>
      <c r="B105" s="73" t="s">
        <v>197</v>
      </c>
      <c r="C105" s="73">
        <v>307732</v>
      </c>
      <c r="D105" s="48" t="s">
        <v>61</v>
      </c>
      <c r="E105" s="48"/>
      <c r="F105" s="48"/>
      <c r="G105" s="49" t="s">
        <v>570</v>
      </c>
      <c r="H105" s="21">
        <v>48</v>
      </c>
      <c r="I105" s="164"/>
      <c r="J105" s="23">
        <f>ROUND(I105*H105,2)</f>
        <v>0</v>
      </c>
    </row>
    <row r="106" spans="1:10" x14ac:dyDescent="0.2">
      <c r="A106" s="56"/>
      <c r="B106" s="47" t="s">
        <v>198</v>
      </c>
      <c r="C106" s="47"/>
      <c r="D106" s="48" t="s">
        <v>62</v>
      </c>
      <c r="E106" s="48"/>
      <c r="F106" s="48"/>
      <c r="G106" s="49"/>
      <c r="H106" s="21"/>
      <c r="I106" s="164"/>
      <c r="J106" s="23"/>
    </row>
    <row r="107" spans="1:10" x14ac:dyDescent="0.2">
      <c r="A107" s="56"/>
      <c r="B107" s="47" t="s">
        <v>199</v>
      </c>
      <c r="C107" s="47"/>
      <c r="D107" s="48" t="s">
        <v>63</v>
      </c>
      <c r="E107" s="48"/>
      <c r="F107" s="48"/>
      <c r="G107" s="49"/>
      <c r="H107" s="21"/>
      <c r="I107" s="164"/>
      <c r="J107" s="23"/>
    </row>
    <row r="108" spans="1:10" ht="24" x14ac:dyDescent="0.2">
      <c r="A108" s="56"/>
      <c r="B108" s="73" t="s">
        <v>372</v>
      </c>
      <c r="C108" s="73">
        <v>3108017</v>
      </c>
      <c r="D108" s="48" t="s">
        <v>58</v>
      </c>
      <c r="E108" s="48"/>
      <c r="F108" s="48"/>
      <c r="G108" s="49" t="s">
        <v>564</v>
      </c>
      <c r="H108" s="21">
        <v>28.32</v>
      </c>
      <c r="I108" s="164"/>
      <c r="J108" s="23">
        <f>ROUND(I108*H108,2)</f>
        <v>0</v>
      </c>
    </row>
    <row r="109" spans="1:10" ht="24" x14ac:dyDescent="0.2">
      <c r="A109" s="56"/>
      <c r="B109" s="73" t="s">
        <v>373</v>
      </c>
      <c r="C109" s="47" t="s">
        <v>131</v>
      </c>
      <c r="D109" s="48" t="s">
        <v>374</v>
      </c>
      <c r="E109" s="48"/>
      <c r="F109" s="48"/>
      <c r="G109" s="49" t="s">
        <v>563</v>
      </c>
      <c r="H109" s="21">
        <v>22.24</v>
      </c>
      <c r="I109" s="164"/>
      <c r="J109" s="23">
        <f>ROUND(I109*H109,2)</f>
        <v>0</v>
      </c>
    </row>
    <row r="110" spans="1:10" x14ac:dyDescent="0.2">
      <c r="A110" s="56"/>
      <c r="B110" s="73" t="s">
        <v>375</v>
      </c>
      <c r="C110" s="73">
        <v>407819</v>
      </c>
      <c r="D110" s="104" t="s">
        <v>45</v>
      </c>
      <c r="E110" s="48"/>
      <c r="F110" s="48"/>
      <c r="G110" s="49" t="s">
        <v>553</v>
      </c>
      <c r="H110" s="21">
        <v>3497</v>
      </c>
      <c r="I110" s="164"/>
      <c r="J110" s="23">
        <f>ROUND(I110*H110,2)</f>
        <v>0</v>
      </c>
    </row>
    <row r="111" spans="1:10" x14ac:dyDescent="0.2">
      <c r="A111" s="56"/>
      <c r="B111" s="47" t="s">
        <v>200</v>
      </c>
      <c r="C111" s="47"/>
      <c r="D111" s="104" t="s">
        <v>64</v>
      </c>
      <c r="E111" s="48"/>
      <c r="F111" s="48"/>
      <c r="G111" s="49"/>
      <c r="H111" s="21"/>
      <c r="I111" s="164"/>
      <c r="J111" s="23"/>
    </row>
    <row r="112" spans="1:10" ht="24" x14ac:dyDescent="0.2">
      <c r="A112" s="56"/>
      <c r="B112" s="73" t="s">
        <v>376</v>
      </c>
      <c r="C112" s="73">
        <v>3108001</v>
      </c>
      <c r="D112" s="104" t="s">
        <v>377</v>
      </c>
      <c r="E112" s="48"/>
      <c r="F112" s="48"/>
      <c r="G112" s="49" t="s">
        <v>564</v>
      </c>
      <c r="H112" s="21">
        <v>315.18</v>
      </c>
      <c r="I112" s="164"/>
      <c r="J112" s="23">
        <f>ROUND(I112*H112,2)</f>
        <v>0</v>
      </c>
    </row>
    <row r="113" spans="1:10" ht="24" x14ac:dyDescent="0.2">
      <c r="A113" s="56"/>
      <c r="B113" s="73" t="s">
        <v>378</v>
      </c>
      <c r="C113" s="47" t="s">
        <v>131</v>
      </c>
      <c r="D113" s="48" t="s">
        <v>374</v>
      </c>
      <c r="E113" s="48"/>
      <c r="F113" s="48"/>
      <c r="G113" s="49" t="s">
        <v>563</v>
      </c>
      <c r="H113" s="21">
        <v>12.04</v>
      </c>
      <c r="I113" s="164"/>
      <c r="J113" s="23">
        <f>ROUND(I113*H113,2)</f>
        <v>0</v>
      </c>
    </row>
    <row r="114" spans="1:10" ht="24" x14ac:dyDescent="0.2">
      <c r="A114" s="56"/>
      <c r="B114" s="73" t="s">
        <v>379</v>
      </c>
      <c r="C114" s="73">
        <v>407743</v>
      </c>
      <c r="D114" s="48" t="s">
        <v>65</v>
      </c>
      <c r="E114" s="48"/>
      <c r="F114" s="48"/>
      <c r="G114" s="49" t="s">
        <v>553</v>
      </c>
      <c r="H114" s="21">
        <v>1621</v>
      </c>
      <c r="I114" s="164"/>
      <c r="J114" s="23">
        <f>ROUND(I114*H114,2)</f>
        <v>0</v>
      </c>
    </row>
    <row r="115" spans="1:10" x14ac:dyDescent="0.2">
      <c r="A115" s="56"/>
      <c r="B115" s="73" t="s">
        <v>380</v>
      </c>
      <c r="C115" s="73">
        <v>407819</v>
      </c>
      <c r="D115" s="48" t="s">
        <v>45</v>
      </c>
      <c r="E115" s="48"/>
      <c r="F115" s="48"/>
      <c r="G115" s="49" t="s">
        <v>553</v>
      </c>
      <c r="H115" s="21">
        <v>3414</v>
      </c>
      <c r="I115" s="164"/>
      <c r="J115" s="23">
        <f>ROUND(I115*H115,2)</f>
        <v>0</v>
      </c>
    </row>
    <row r="116" spans="1:10" x14ac:dyDescent="0.2">
      <c r="A116" s="62"/>
      <c r="B116" s="73" t="s">
        <v>381</v>
      </c>
      <c r="C116" s="73">
        <v>3806426</v>
      </c>
      <c r="D116" s="48" t="s">
        <v>66</v>
      </c>
      <c r="E116" s="48"/>
      <c r="F116" s="48"/>
      <c r="G116" s="49" t="s">
        <v>567</v>
      </c>
      <c r="H116" s="21">
        <v>145.37</v>
      </c>
      <c r="I116" s="164"/>
      <c r="J116" s="23">
        <f>ROUND(I116*H116,2)</f>
        <v>0</v>
      </c>
    </row>
    <row r="117" spans="1:10" x14ac:dyDescent="0.2">
      <c r="A117" s="56"/>
      <c r="B117" s="47" t="s">
        <v>201</v>
      </c>
      <c r="C117" s="47"/>
      <c r="D117" s="48" t="s">
        <v>67</v>
      </c>
      <c r="E117" s="48"/>
      <c r="F117" s="48"/>
      <c r="G117" s="49"/>
      <c r="H117" s="21"/>
      <c r="I117" s="164"/>
      <c r="J117" s="23"/>
    </row>
    <row r="118" spans="1:10" ht="24" x14ac:dyDescent="0.2">
      <c r="A118" s="56"/>
      <c r="B118" s="47" t="s">
        <v>202</v>
      </c>
      <c r="C118" s="47" t="s">
        <v>132</v>
      </c>
      <c r="D118" s="48" t="s">
        <v>68</v>
      </c>
      <c r="E118" s="48"/>
      <c r="F118" s="48"/>
      <c r="G118" s="49" t="s">
        <v>553</v>
      </c>
      <c r="H118" s="21">
        <v>64310</v>
      </c>
      <c r="I118" s="164"/>
      <c r="J118" s="23">
        <f>ROUND(I118*H118,2)</f>
        <v>0</v>
      </c>
    </row>
    <row r="119" spans="1:10" ht="24" x14ac:dyDescent="0.2">
      <c r="A119" s="56"/>
      <c r="B119" s="73" t="s">
        <v>203</v>
      </c>
      <c r="C119" s="73">
        <v>3806420</v>
      </c>
      <c r="D119" s="48" t="s">
        <v>69</v>
      </c>
      <c r="E119" s="48"/>
      <c r="F119" s="48"/>
      <c r="G119" s="49" t="s">
        <v>287</v>
      </c>
      <c r="H119" s="21">
        <v>4</v>
      </c>
      <c r="I119" s="164"/>
      <c r="J119" s="23">
        <f>ROUND(I119*H119,2)</f>
        <v>0</v>
      </c>
    </row>
    <row r="120" spans="1:10" x14ac:dyDescent="0.2">
      <c r="A120" s="56"/>
      <c r="B120" s="47" t="s">
        <v>204</v>
      </c>
      <c r="C120" s="47"/>
      <c r="D120" s="48" t="s">
        <v>70</v>
      </c>
      <c r="E120" s="48"/>
      <c r="F120" s="48"/>
      <c r="G120" s="49"/>
      <c r="H120" s="21"/>
      <c r="I120" s="164"/>
      <c r="J120" s="23"/>
    </row>
    <row r="121" spans="1:10" ht="24" x14ac:dyDescent="0.2">
      <c r="A121" s="56"/>
      <c r="B121" s="73" t="s">
        <v>382</v>
      </c>
      <c r="C121" s="73">
        <v>3108017</v>
      </c>
      <c r="D121" s="48" t="s">
        <v>58</v>
      </c>
      <c r="E121" s="48"/>
      <c r="F121" s="48"/>
      <c r="G121" s="49" t="s">
        <v>564</v>
      </c>
      <c r="H121" s="21">
        <v>254.29</v>
      </c>
      <c r="I121" s="164"/>
      <c r="J121" s="23">
        <f>ROUND(I121*H121,2)</f>
        <v>0</v>
      </c>
    </row>
    <row r="122" spans="1:10" ht="24" x14ac:dyDescent="0.2">
      <c r="A122" s="56"/>
      <c r="B122" s="73" t="s">
        <v>383</v>
      </c>
      <c r="C122" s="47" t="s">
        <v>131</v>
      </c>
      <c r="D122" s="48" t="s">
        <v>374</v>
      </c>
      <c r="E122" s="48"/>
      <c r="F122" s="48"/>
      <c r="G122" s="49" t="s">
        <v>563</v>
      </c>
      <c r="H122" s="21">
        <v>1023.84</v>
      </c>
      <c r="I122" s="164"/>
      <c r="J122" s="23">
        <f>ROUND(I122*H122,2)</f>
        <v>0</v>
      </c>
    </row>
    <row r="123" spans="1:10" x14ac:dyDescent="0.2">
      <c r="A123" s="56"/>
      <c r="B123" s="73" t="s">
        <v>384</v>
      </c>
      <c r="C123" s="73">
        <v>407819</v>
      </c>
      <c r="D123" s="48" t="s">
        <v>45</v>
      </c>
      <c r="E123" s="48"/>
      <c r="F123" s="48"/>
      <c r="G123" s="49" t="s">
        <v>553</v>
      </c>
      <c r="H123" s="21">
        <v>31928</v>
      </c>
      <c r="I123" s="164"/>
      <c r="J123" s="23">
        <f>ROUND(I123*H123,2)</f>
        <v>0</v>
      </c>
    </row>
    <row r="124" spans="1:10" ht="36" x14ac:dyDescent="0.2">
      <c r="A124" s="61"/>
      <c r="B124" s="73" t="s">
        <v>385</v>
      </c>
      <c r="C124" s="73">
        <v>2106235</v>
      </c>
      <c r="D124" s="48" t="s">
        <v>71</v>
      </c>
      <c r="E124" s="48"/>
      <c r="F124" s="48"/>
      <c r="G124" s="49" t="s">
        <v>563</v>
      </c>
      <c r="H124" s="21">
        <v>7107.92</v>
      </c>
      <c r="I124" s="164"/>
      <c r="J124" s="23">
        <f>ROUND(I124*H124,2)</f>
        <v>0</v>
      </c>
    </row>
    <row r="125" spans="1:10" ht="48" x14ac:dyDescent="0.2">
      <c r="A125" s="56"/>
      <c r="B125" s="73" t="s">
        <v>386</v>
      </c>
      <c r="C125" s="73">
        <v>2106293</v>
      </c>
      <c r="D125" s="48" t="s">
        <v>72</v>
      </c>
      <c r="E125" s="48"/>
      <c r="F125" s="48"/>
      <c r="G125" s="49" t="s">
        <v>564</v>
      </c>
      <c r="H125" s="21">
        <v>148.61000000000001</v>
      </c>
      <c r="I125" s="164"/>
      <c r="J125" s="23">
        <f>ROUND(I125*H125,2)</f>
        <v>0</v>
      </c>
    </row>
    <row r="126" spans="1:10" x14ac:dyDescent="0.2">
      <c r="A126" s="56"/>
      <c r="B126" s="47" t="s">
        <v>205</v>
      </c>
      <c r="C126" s="47"/>
      <c r="D126" s="48" t="s">
        <v>73</v>
      </c>
      <c r="E126" s="48"/>
      <c r="F126" s="48"/>
      <c r="G126" s="49"/>
      <c r="H126" s="21"/>
      <c r="I126" s="164"/>
      <c r="J126" s="23"/>
    </row>
    <row r="127" spans="1:10" ht="24" x14ac:dyDescent="0.2">
      <c r="A127" s="56"/>
      <c r="B127" s="73" t="s">
        <v>206</v>
      </c>
      <c r="C127" s="73">
        <v>307733</v>
      </c>
      <c r="D127" s="48" t="s">
        <v>74</v>
      </c>
      <c r="E127" s="48"/>
      <c r="F127" s="48"/>
      <c r="G127" s="49" t="s">
        <v>555</v>
      </c>
      <c r="H127" s="21">
        <v>49</v>
      </c>
      <c r="I127" s="164"/>
      <c r="J127" s="23">
        <f>ROUND(I127*H127,2)</f>
        <v>0</v>
      </c>
    </row>
    <row r="128" spans="1:10" ht="24" x14ac:dyDescent="0.2">
      <c r="A128" s="56"/>
      <c r="B128" s="73" t="s">
        <v>207</v>
      </c>
      <c r="C128" s="73">
        <v>307084</v>
      </c>
      <c r="D128" s="104" t="s">
        <v>387</v>
      </c>
      <c r="E128" s="48"/>
      <c r="F128" s="48"/>
      <c r="G128" s="49" t="s">
        <v>555</v>
      </c>
      <c r="H128" s="21">
        <v>98</v>
      </c>
      <c r="I128" s="164"/>
      <c r="J128" s="23">
        <f>ROUND(I128*H128,2)</f>
        <v>0</v>
      </c>
    </row>
    <row r="129" spans="1:10" x14ac:dyDescent="0.2">
      <c r="A129" s="57"/>
      <c r="B129" s="47" t="s">
        <v>208</v>
      </c>
      <c r="C129" s="47"/>
      <c r="D129" s="48" t="s">
        <v>75</v>
      </c>
      <c r="E129" s="48"/>
      <c r="F129" s="48"/>
      <c r="G129" s="49"/>
      <c r="H129" s="21"/>
      <c r="I129" s="164"/>
      <c r="J129" s="23"/>
    </row>
    <row r="130" spans="1:10" ht="24" x14ac:dyDescent="0.2">
      <c r="A130" s="57"/>
      <c r="B130" s="73" t="s">
        <v>209</v>
      </c>
      <c r="C130" s="121">
        <v>3713617</v>
      </c>
      <c r="D130" s="48" t="s">
        <v>388</v>
      </c>
      <c r="E130" s="48"/>
      <c r="F130" s="48"/>
      <c r="G130" s="49" t="s">
        <v>555</v>
      </c>
      <c r="H130" s="21">
        <v>385.57</v>
      </c>
      <c r="I130" s="164"/>
      <c r="J130" s="23">
        <f>ROUND(I130*H130,2)</f>
        <v>0</v>
      </c>
    </row>
    <row r="131" spans="1:10" x14ac:dyDescent="0.2">
      <c r="A131" s="61"/>
      <c r="B131" s="47"/>
      <c r="C131" s="47"/>
      <c r="D131" s="48"/>
      <c r="E131" s="48"/>
      <c r="F131" s="48"/>
      <c r="G131" s="49"/>
      <c r="H131" s="21" t="s">
        <v>11</v>
      </c>
      <c r="I131" s="22"/>
      <c r="J131" s="23"/>
    </row>
    <row r="132" spans="1:10" x14ac:dyDescent="0.2">
      <c r="A132" s="56"/>
      <c r="B132" s="50"/>
      <c r="C132" s="50"/>
      <c r="D132" s="51" t="str">
        <f>"TOTAL "&amp;D64&amp;""</f>
        <v xml:space="preserve">TOTAL OBRAS DE ARTE ESPECIAL - (VIADUTO)  </v>
      </c>
      <c r="E132" s="51"/>
      <c r="F132" s="51"/>
      <c r="G132" s="52"/>
      <c r="H132" s="27" t="s">
        <v>11</v>
      </c>
      <c r="I132" s="28"/>
      <c r="J132" s="29">
        <f>SUM(J65:J131)</f>
        <v>0</v>
      </c>
    </row>
    <row r="133" spans="1:10" x14ac:dyDescent="0.2">
      <c r="A133" s="60"/>
      <c r="B133" s="47"/>
      <c r="C133" s="47"/>
      <c r="D133" s="48"/>
      <c r="E133" s="48"/>
      <c r="F133" s="48"/>
      <c r="G133" s="49"/>
      <c r="H133" s="21" t="s">
        <v>11</v>
      </c>
      <c r="I133" s="22"/>
      <c r="J133" s="23"/>
    </row>
    <row r="134" spans="1:10" x14ac:dyDescent="0.2">
      <c r="A134" s="60"/>
      <c r="B134" s="42" t="s">
        <v>210</v>
      </c>
      <c r="C134" s="42"/>
      <c r="D134" s="44" t="s">
        <v>76</v>
      </c>
      <c r="E134" s="44"/>
      <c r="F134" s="44"/>
      <c r="G134" s="43"/>
      <c r="H134" s="25"/>
      <c r="I134" s="45"/>
      <c r="J134" s="46"/>
    </row>
    <row r="135" spans="1:10" x14ac:dyDescent="0.2">
      <c r="A135" s="56"/>
      <c r="B135" s="73" t="s">
        <v>211</v>
      </c>
      <c r="C135" s="73">
        <v>4011209</v>
      </c>
      <c r="D135" s="48" t="s">
        <v>77</v>
      </c>
      <c r="E135" s="48"/>
      <c r="F135" s="48"/>
      <c r="G135" s="49" t="s">
        <v>564</v>
      </c>
      <c r="H135" s="21">
        <v>2073.9</v>
      </c>
      <c r="I135" s="164"/>
      <c r="J135" s="23">
        <f t="shared" ref="J135:J140" si="10">ROUND(I135*H135,2)</f>
        <v>0</v>
      </c>
    </row>
    <row r="136" spans="1:10" x14ac:dyDescent="0.2">
      <c r="A136" s="56"/>
      <c r="B136" s="47" t="s">
        <v>212</v>
      </c>
      <c r="C136" s="73">
        <v>4011276</v>
      </c>
      <c r="D136" s="48" t="s">
        <v>78</v>
      </c>
      <c r="E136" s="48"/>
      <c r="F136" s="48"/>
      <c r="G136" s="49" t="s">
        <v>563</v>
      </c>
      <c r="H136" s="21">
        <v>414.8</v>
      </c>
      <c r="I136" s="164"/>
      <c r="J136" s="23">
        <f t="shared" si="10"/>
        <v>0</v>
      </c>
    </row>
    <row r="137" spans="1:10" x14ac:dyDescent="0.2">
      <c r="A137" s="56"/>
      <c r="B137" s="73" t="s">
        <v>213</v>
      </c>
      <c r="C137" s="73">
        <v>4011276</v>
      </c>
      <c r="D137" s="48" t="s">
        <v>79</v>
      </c>
      <c r="E137" s="48"/>
      <c r="F137" s="48"/>
      <c r="G137" s="49" t="s">
        <v>563</v>
      </c>
      <c r="H137" s="21">
        <v>414.8</v>
      </c>
      <c r="I137" s="164"/>
      <c r="J137" s="23">
        <f t="shared" si="10"/>
        <v>0</v>
      </c>
    </row>
    <row r="138" spans="1:10" x14ac:dyDescent="0.2">
      <c r="A138" s="56"/>
      <c r="B138" s="73" t="s">
        <v>214</v>
      </c>
      <c r="C138" s="73">
        <v>4011351</v>
      </c>
      <c r="D138" s="48" t="s">
        <v>80</v>
      </c>
      <c r="E138" s="48"/>
      <c r="F138" s="48"/>
      <c r="G138" s="49" t="s">
        <v>564</v>
      </c>
      <c r="H138" s="21">
        <v>2073.9</v>
      </c>
      <c r="I138" s="164"/>
      <c r="J138" s="23">
        <f t="shared" si="10"/>
        <v>0</v>
      </c>
    </row>
    <row r="139" spans="1:10" x14ac:dyDescent="0.2">
      <c r="A139" s="56"/>
      <c r="B139" s="73" t="s">
        <v>215</v>
      </c>
      <c r="C139" s="73">
        <v>4011353</v>
      </c>
      <c r="D139" s="48" t="s">
        <v>81</v>
      </c>
      <c r="E139" s="48"/>
      <c r="F139" s="48"/>
      <c r="G139" s="49" t="s">
        <v>564</v>
      </c>
      <c r="H139" s="21">
        <v>3815.5</v>
      </c>
      <c r="I139" s="164"/>
      <c r="J139" s="23">
        <f t="shared" si="10"/>
        <v>0</v>
      </c>
    </row>
    <row r="140" spans="1:10" x14ac:dyDescent="0.2">
      <c r="A140" s="56"/>
      <c r="B140" s="47" t="s">
        <v>216</v>
      </c>
      <c r="C140" s="47">
        <v>4011464</v>
      </c>
      <c r="D140" s="71" t="s">
        <v>82</v>
      </c>
      <c r="E140" s="48"/>
      <c r="F140" s="48"/>
      <c r="G140" s="49" t="s">
        <v>567</v>
      </c>
      <c r="H140" s="21">
        <v>888.8</v>
      </c>
      <c r="I140" s="164"/>
      <c r="J140" s="23">
        <f t="shared" si="10"/>
        <v>0</v>
      </c>
    </row>
    <row r="141" spans="1:10" x14ac:dyDescent="0.2">
      <c r="A141" s="56"/>
      <c r="B141" s="47" t="s">
        <v>217</v>
      </c>
      <c r="C141" s="47"/>
      <c r="D141" s="48" t="s">
        <v>83</v>
      </c>
      <c r="E141" s="48"/>
      <c r="F141" s="48"/>
      <c r="G141" s="49"/>
      <c r="H141" s="21"/>
      <c r="I141" s="164"/>
      <c r="J141" s="23"/>
    </row>
    <row r="142" spans="1:10" x14ac:dyDescent="0.2">
      <c r="A142" s="56"/>
      <c r="B142" s="47" t="s">
        <v>218</v>
      </c>
      <c r="C142" s="47" t="s">
        <v>126</v>
      </c>
      <c r="D142" s="48" t="s">
        <v>84</v>
      </c>
      <c r="E142" s="48"/>
      <c r="F142" s="48"/>
      <c r="G142" s="49" t="s">
        <v>567</v>
      </c>
      <c r="H142" s="21">
        <v>1.57</v>
      </c>
      <c r="I142" s="164"/>
      <c r="J142" s="23">
        <f>ROUND(I142*H142,2)</f>
        <v>0</v>
      </c>
    </row>
    <row r="143" spans="1:10" x14ac:dyDescent="0.2">
      <c r="A143" s="56"/>
      <c r="B143" s="47" t="s">
        <v>219</v>
      </c>
      <c r="C143" s="47" t="s">
        <v>127</v>
      </c>
      <c r="D143" s="48" t="s">
        <v>389</v>
      </c>
      <c r="E143" s="48"/>
      <c r="F143" s="48"/>
      <c r="G143" s="49" t="s">
        <v>567</v>
      </c>
      <c r="H143" s="21">
        <v>2.5</v>
      </c>
      <c r="I143" s="164"/>
      <c r="J143" s="23">
        <f>ROUND(I143*H143,2)</f>
        <v>0</v>
      </c>
    </row>
    <row r="144" spans="1:10" x14ac:dyDescent="0.2">
      <c r="A144" s="56"/>
      <c r="B144" s="47" t="s">
        <v>220</v>
      </c>
      <c r="C144" s="47" t="s">
        <v>128</v>
      </c>
      <c r="D144" s="48" t="s">
        <v>85</v>
      </c>
      <c r="E144" s="48"/>
      <c r="F144" s="48"/>
      <c r="G144" s="49" t="s">
        <v>567</v>
      </c>
      <c r="H144" s="21">
        <v>881.3</v>
      </c>
      <c r="I144" s="164"/>
      <c r="J144" s="23">
        <f>ROUND(I144*H144,2)</f>
        <v>0</v>
      </c>
    </row>
    <row r="145" spans="1:10" x14ac:dyDescent="0.2">
      <c r="A145" s="56"/>
      <c r="B145" s="47" t="s">
        <v>221</v>
      </c>
      <c r="C145" s="47"/>
      <c r="D145" s="48" t="s">
        <v>86</v>
      </c>
      <c r="E145" s="48"/>
      <c r="F145" s="48"/>
      <c r="G145" s="49"/>
      <c r="H145" s="21"/>
      <c r="I145" s="164"/>
      <c r="J145" s="23"/>
    </row>
    <row r="146" spans="1:10" x14ac:dyDescent="0.2">
      <c r="A146" s="56"/>
      <c r="B146" s="47" t="s">
        <v>222</v>
      </c>
      <c r="C146" s="47" t="s">
        <v>557</v>
      </c>
      <c r="D146" s="48" t="s">
        <v>84</v>
      </c>
      <c r="E146" s="48"/>
      <c r="F146" s="48"/>
      <c r="G146" s="49" t="s">
        <v>567</v>
      </c>
      <c r="H146" s="21">
        <v>1.57</v>
      </c>
      <c r="I146" s="164"/>
      <c r="J146" s="23">
        <f>ROUND(I146*H146,2)</f>
        <v>0</v>
      </c>
    </row>
    <row r="147" spans="1:10" x14ac:dyDescent="0.2">
      <c r="A147" s="56"/>
      <c r="B147" s="47" t="s">
        <v>223</v>
      </c>
      <c r="C147" s="47" t="s">
        <v>557</v>
      </c>
      <c r="D147" s="48" t="s">
        <v>389</v>
      </c>
      <c r="E147" s="48"/>
      <c r="F147" s="48"/>
      <c r="G147" s="49" t="s">
        <v>567</v>
      </c>
      <c r="H147" s="21">
        <v>2.5</v>
      </c>
      <c r="I147" s="164"/>
      <c r="J147" s="23">
        <f>ROUND(I147*H147,2)</f>
        <v>0</v>
      </c>
    </row>
    <row r="148" spans="1:10" x14ac:dyDescent="0.2">
      <c r="A148" s="56"/>
      <c r="B148" s="47"/>
      <c r="C148" s="47"/>
      <c r="D148" s="48"/>
      <c r="E148" s="48"/>
      <c r="F148" s="48"/>
      <c r="G148" s="49"/>
      <c r="H148" s="21" t="s">
        <v>11</v>
      </c>
      <c r="I148" s="22"/>
      <c r="J148" s="23"/>
    </row>
    <row r="149" spans="1:10" x14ac:dyDescent="0.2">
      <c r="A149" s="56"/>
      <c r="B149" s="50"/>
      <c r="C149" s="50"/>
      <c r="D149" s="51" t="str">
        <f>"TOTAL "&amp;D134&amp;""</f>
        <v xml:space="preserve">TOTAL PAVIMENTAÇÃO  </v>
      </c>
      <c r="E149" s="51"/>
      <c r="F149" s="51"/>
      <c r="G149" s="52"/>
      <c r="H149" s="27" t="s">
        <v>11</v>
      </c>
      <c r="I149" s="28"/>
      <c r="J149" s="29">
        <f>SUM(J135:J148)</f>
        <v>0</v>
      </c>
    </row>
    <row r="150" spans="1:10" x14ac:dyDescent="0.2">
      <c r="A150" s="60"/>
      <c r="B150" s="42"/>
      <c r="C150" s="42"/>
      <c r="D150" s="44"/>
      <c r="E150" s="44"/>
      <c r="F150" s="44"/>
      <c r="G150" s="43"/>
      <c r="H150" s="25" t="s">
        <v>11</v>
      </c>
      <c r="I150" s="45"/>
      <c r="J150" s="46"/>
    </row>
    <row r="151" spans="1:10" x14ac:dyDescent="0.2">
      <c r="A151" s="60"/>
      <c r="B151" s="42" t="s">
        <v>224</v>
      </c>
      <c r="C151" s="42"/>
      <c r="D151" s="44" t="s">
        <v>87</v>
      </c>
      <c r="E151" s="44"/>
      <c r="F151" s="44"/>
      <c r="G151" s="43"/>
      <c r="H151" s="25"/>
      <c r="I151" s="45"/>
      <c r="J151" s="46"/>
    </row>
    <row r="152" spans="1:10" x14ac:dyDescent="0.2">
      <c r="A152" s="60"/>
      <c r="B152" s="47" t="s">
        <v>225</v>
      </c>
      <c r="C152" s="47"/>
      <c r="D152" s="48" t="s">
        <v>88</v>
      </c>
      <c r="E152" s="48"/>
      <c r="F152" s="48"/>
      <c r="G152" s="49"/>
      <c r="H152" s="21"/>
      <c r="I152" s="164"/>
      <c r="J152" s="23"/>
    </row>
    <row r="153" spans="1:10" x14ac:dyDescent="0.2">
      <c r="A153" s="60"/>
      <c r="B153" s="73" t="s">
        <v>226</v>
      </c>
      <c r="C153" s="73">
        <v>4805750</v>
      </c>
      <c r="D153" s="48" t="s">
        <v>55</v>
      </c>
      <c r="E153" s="48"/>
      <c r="F153" s="64"/>
      <c r="G153" s="49" t="s">
        <v>563</v>
      </c>
      <c r="H153" s="21">
        <v>7.1</v>
      </c>
      <c r="I153" s="164"/>
      <c r="J153" s="23">
        <f t="shared" ref="J153:J159" si="11">ROUND(I153*H153,2)</f>
        <v>0</v>
      </c>
    </row>
    <row r="154" spans="1:10" ht="24" x14ac:dyDescent="0.2">
      <c r="A154" s="56"/>
      <c r="B154" s="73" t="s">
        <v>227</v>
      </c>
      <c r="C154" s="73">
        <v>3108005</v>
      </c>
      <c r="D154" s="48" t="s">
        <v>52</v>
      </c>
      <c r="E154" s="48"/>
      <c r="F154" s="64"/>
      <c r="G154" s="49" t="s">
        <v>564</v>
      </c>
      <c r="H154" s="21">
        <v>59.18</v>
      </c>
      <c r="I154" s="164"/>
      <c r="J154" s="23">
        <f t="shared" si="11"/>
        <v>0</v>
      </c>
    </row>
    <row r="155" spans="1:10" x14ac:dyDescent="0.2">
      <c r="A155" s="56"/>
      <c r="B155" s="74" t="s">
        <v>228</v>
      </c>
      <c r="C155" s="74">
        <v>407819</v>
      </c>
      <c r="D155" s="66" t="s">
        <v>45</v>
      </c>
      <c r="E155" s="66"/>
      <c r="F155" s="66"/>
      <c r="G155" s="67" t="s">
        <v>553</v>
      </c>
      <c r="H155" s="65">
        <v>111.6</v>
      </c>
      <c r="I155" s="164"/>
      <c r="J155" s="23">
        <f t="shared" si="11"/>
        <v>0</v>
      </c>
    </row>
    <row r="156" spans="1:10" ht="24" x14ac:dyDescent="0.2">
      <c r="A156" s="57"/>
      <c r="B156" s="74" t="s">
        <v>229</v>
      </c>
      <c r="C156" s="74">
        <v>1106165</v>
      </c>
      <c r="D156" s="66" t="s">
        <v>89</v>
      </c>
      <c r="E156" s="66"/>
      <c r="F156" s="66"/>
      <c r="G156" s="67" t="s">
        <v>563</v>
      </c>
      <c r="H156" s="65">
        <v>3.55</v>
      </c>
      <c r="I156" s="164"/>
      <c r="J156" s="23">
        <f t="shared" si="11"/>
        <v>0</v>
      </c>
    </row>
    <row r="157" spans="1:10" ht="24" x14ac:dyDescent="0.2">
      <c r="A157" s="57"/>
      <c r="B157" s="47" t="s">
        <v>230</v>
      </c>
      <c r="C157" s="47">
        <v>1107892</v>
      </c>
      <c r="D157" s="48" t="s">
        <v>328</v>
      </c>
      <c r="E157" s="48"/>
      <c r="F157" s="48"/>
      <c r="G157" s="49" t="s">
        <v>563</v>
      </c>
      <c r="H157" s="21">
        <v>1.66</v>
      </c>
      <c r="I157" s="164"/>
      <c r="J157" s="23">
        <f t="shared" si="11"/>
        <v>0</v>
      </c>
    </row>
    <row r="158" spans="1:10" ht="24" x14ac:dyDescent="0.2">
      <c r="A158" s="57"/>
      <c r="B158" s="73" t="s">
        <v>231</v>
      </c>
      <c r="C158" s="73">
        <v>909620</v>
      </c>
      <c r="D158" s="104" t="s">
        <v>390</v>
      </c>
      <c r="E158" s="48"/>
      <c r="F158" s="48"/>
      <c r="G158" s="49" t="s">
        <v>564</v>
      </c>
      <c r="H158" s="21">
        <v>94</v>
      </c>
      <c r="I158" s="164"/>
      <c r="J158" s="23">
        <f t="shared" si="11"/>
        <v>0</v>
      </c>
    </row>
    <row r="159" spans="1:10" ht="24" x14ac:dyDescent="0.2">
      <c r="A159" s="57"/>
      <c r="B159" s="73" t="s">
        <v>232</v>
      </c>
      <c r="C159" s="73">
        <v>903788</v>
      </c>
      <c r="D159" s="48" t="s">
        <v>90</v>
      </c>
      <c r="E159" s="48"/>
      <c r="F159" s="48"/>
      <c r="G159" s="49" t="s">
        <v>564</v>
      </c>
      <c r="H159" s="21">
        <v>116.88</v>
      </c>
      <c r="I159" s="164"/>
      <c r="J159" s="23">
        <f t="shared" si="11"/>
        <v>0</v>
      </c>
    </row>
    <row r="160" spans="1:10" x14ac:dyDescent="0.2">
      <c r="A160" s="57"/>
      <c r="B160" s="47" t="s">
        <v>537</v>
      </c>
      <c r="C160" s="47"/>
      <c r="D160" s="48" t="s">
        <v>92</v>
      </c>
      <c r="E160" s="48"/>
      <c r="F160" s="48"/>
      <c r="G160" s="49"/>
      <c r="H160" s="21"/>
      <c r="I160" s="164"/>
      <c r="J160" s="23"/>
    </row>
    <row r="161" spans="1:10" x14ac:dyDescent="0.2">
      <c r="A161" s="57"/>
      <c r="B161" s="73" t="s">
        <v>538</v>
      </c>
      <c r="C161" s="73" t="s">
        <v>551</v>
      </c>
      <c r="D161" s="48" t="s">
        <v>560</v>
      </c>
      <c r="E161" s="48"/>
      <c r="F161" s="48"/>
      <c r="G161" s="49" t="s">
        <v>564</v>
      </c>
      <c r="H161" s="21">
        <v>2455</v>
      </c>
      <c r="I161" s="164"/>
      <c r="J161" s="23">
        <f>ROUND(I161*H161,2)</f>
        <v>0</v>
      </c>
    </row>
    <row r="162" spans="1:10" ht="24" x14ac:dyDescent="0.2">
      <c r="A162" s="57"/>
      <c r="B162" s="73" t="s">
        <v>539</v>
      </c>
      <c r="C162" s="73">
        <v>4413947</v>
      </c>
      <c r="D162" s="104" t="s">
        <v>391</v>
      </c>
      <c r="E162" s="48"/>
      <c r="F162" s="48"/>
      <c r="G162" s="49" t="s">
        <v>565</v>
      </c>
      <c r="H162" s="21">
        <v>101</v>
      </c>
      <c r="I162" s="164"/>
      <c r="J162" s="23">
        <f>ROUND(I162*H162,2)</f>
        <v>0</v>
      </c>
    </row>
    <row r="163" spans="1:10" ht="24" x14ac:dyDescent="0.2">
      <c r="A163" s="56"/>
      <c r="B163" s="73" t="s">
        <v>540</v>
      </c>
      <c r="C163" s="73"/>
      <c r="D163" s="141" t="s">
        <v>552</v>
      </c>
      <c r="E163" s="48"/>
      <c r="F163" s="48"/>
      <c r="G163" s="49"/>
      <c r="H163" s="21"/>
      <c r="I163" s="164"/>
      <c r="J163" s="23"/>
    </row>
    <row r="164" spans="1:10" x14ac:dyDescent="0.2">
      <c r="A164" s="57"/>
      <c r="B164" s="73" t="s">
        <v>541</v>
      </c>
      <c r="C164" s="73">
        <v>4815671</v>
      </c>
      <c r="D164" s="48" t="s">
        <v>50</v>
      </c>
      <c r="E164" s="48"/>
      <c r="F164" s="48"/>
      <c r="G164" s="49" t="s">
        <v>563</v>
      </c>
      <c r="H164" s="21">
        <v>21.95</v>
      </c>
      <c r="I164" s="164"/>
      <c r="J164" s="23">
        <f t="shared" ref="J164:J169" si="12">ROUND(I164*H164,2)</f>
        <v>0</v>
      </c>
    </row>
    <row r="165" spans="1:10" ht="24" x14ac:dyDescent="0.2">
      <c r="A165" s="57"/>
      <c r="B165" s="73" t="s">
        <v>542</v>
      </c>
      <c r="C165" s="73">
        <v>3108005</v>
      </c>
      <c r="D165" s="104" t="s">
        <v>52</v>
      </c>
      <c r="E165" s="48"/>
      <c r="F165" s="48"/>
      <c r="G165" s="49" t="s">
        <v>564</v>
      </c>
      <c r="H165" s="21">
        <v>118.61</v>
      </c>
      <c r="I165" s="164"/>
      <c r="J165" s="23">
        <f t="shared" si="12"/>
        <v>0</v>
      </c>
    </row>
    <row r="166" spans="1:10" x14ac:dyDescent="0.2">
      <c r="A166" s="57"/>
      <c r="B166" s="73" t="s">
        <v>543</v>
      </c>
      <c r="C166" s="73">
        <v>407819</v>
      </c>
      <c r="D166" s="104" t="s">
        <v>45</v>
      </c>
      <c r="E166" s="48"/>
      <c r="F166" s="48"/>
      <c r="G166" s="49" t="s">
        <v>553</v>
      </c>
      <c r="H166" s="21">
        <v>252.59</v>
      </c>
      <c r="I166" s="164"/>
      <c r="J166" s="23">
        <f t="shared" si="12"/>
        <v>0</v>
      </c>
    </row>
    <row r="167" spans="1:10" ht="24" x14ac:dyDescent="0.2">
      <c r="A167" s="57"/>
      <c r="B167" s="73" t="s">
        <v>544</v>
      </c>
      <c r="C167" s="140">
        <v>1107896</v>
      </c>
      <c r="D167" s="141" t="s">
        <v>554</v>
      </c>
      <c r="E167" s="48"/>
      <c r="F167" s="48"/>
      <c r="G167" s="49" t="s">
        <v>563</v>
      </c>
      <c r="H167" s="21">
        <v>17.59</v>
      </c>
      <c r="I167" s="164"/>
      <c r="J167" s="23">
        <f t="shared" si="12"/>
        <v>0</v>
      </c>
    </row>
    <row r="168" spans="1:10" ht="24" x14ac:dyDescent="0.2">
      <c r="A168" s="57"/>
      <c r="B168" s="73" t="s">
        <v>545</v>
      </c>
      <c r="C168" s="73">
        <v>2009619</v>
      </c>
      <c r="D168" s="104" t="s">
        <v>392</v>
      </c>
      <c r="E168" s="48"/>
      <c r="F168" s="48"/>
      <c r="G168" s="49" t="s">
        <v>564</v>
      </c>
      <c r="H168" s="21">
        <v>90</v>
      </c>
      <c r="I168" s="164"/>
      <c r="J168" s="23">
        <f t="shared" si="12"/>
        <v>0</v>
      </c>
    </row>
    <row r="169" spans="1:10" x14ac:dyDescent="0.2">
      <c r="A169" s="57"/>
      <c r="B169" s="73" t="s">
        <v>546</v>
      </c>
      <c r="C169" s="73">
        <v>99855</v>
      </c>
      <c r="D169" s="104" t="s">
        <v>393</v>
      </c>
      <c r="E169" s="48"/>
      <c r="F169" s="48"/>
      <c r="G169" s="49" t="s">
        <v>555</v>
      </c>
      <c r="H169" s="21">
        <v>88.4</v>
      </c>
      <c r="I169" s="164"/>
      <c r="J169" s="23">
        <f t="shared" si="12"/>
        <v>0</v>
      </c>
    </row>
    <row r="170" spans="1:10" x14ac:dyDescent="0.2">
      <c r="A170" s="57"/>
      <c r="B170" s="73" t="s">
        <v>547</v>
      </c>
      <c r="C170" s="73"/>
      <c r="D170" s="104" t="s">
        <v>394</v>
      </c>
      <c r="E170" s="48"/>
      <c r="F170" s="48"/>
      <c r="G170" s="49"/>
      <c r="H170" s="21"/>
      <c r="I170" s="164"/>
      <c r="J170" s="23"/>
    </row>
    <row r="171" spans="1:10" ht="36" x14ac:dyDescent="0.2">
      <c r="A171" s="61"/>
      <c r="B171" s="73" t="s">
        <v>548</v>
      </c>
      <c r="C171" s="110">
        <v>3806428</v>
      </c>
      <c r="D171" s="117" t="s">
        <v>290</v>
      </c>
      <c r="E171" s="48"/>
      <c r="F171" s="48"/>
      <c r="G171" s="49" t="s">
        <v>563</v>
      </c>
      <c r="H171" s="21">
        <v>647.76</v>
      </c>
      <c r="I171" s="164"/>
      <c r="J171" s="23">
        <f>ROUND(I171*H171,2)</f>
        <v>0</v>
      </c>
    </row>
    <row r="172" spans="1:10" x14ac:dyDescent="0.2">
      <c r="A172" s="57"/>
      <c r="B172" s="47"/>
      <c r="C172" s="47"/>
      <c r="D172" s="48"/>
      <c r="E172" s="48"/>
      <c r="F172" s="48"/>
      <c r="G172" s="49"/>
      <c r="H172" s="21" t="s">
        <v>11</v>
      </c>
      <c r="I172" s="164"/>
      <c r="J172" s="23"/>
    </row>
    <row r="173" spans="1:10" x14ac:dyDescent="0.2">
      <c r="A173" s="57"/>
      <c r="B173" s="50"/>
      <c r="C173" s="50"/>
      <c r="D173" s="51" t="str">
        <f>"TOTAL "&amp;D151&amp;""</f>
        <v xml:space="preserve">TOTAL OBRAS COMPLEMENTARES  </v>
      </c>
      <c r="E173" s="51"/>
      <c r="F173" s="51"/>
      <c r="G173" s="52"/>
      <c r="H173" s="27" t="s">
        <v>11</v>
      </c>
      <c r="I173" s="31"/>
      <c r="J173" s="29">
        <f>SUM(J150:J172)</f>
        <v>0</v>
      </c>
    </row>
    <row r="174" spans="1:10" x14ac:dyDescent="0.2">
      <c r="A174" s="57"/>
      <c r="B174" s="42"/>
      <c r="C174" s="42"/>
      <c r="D174" s="44"/>
      <c r="E174" s="44"/>
      <c r="F174" s="44"/>
      <c r="G174" s="43"/>
      <c r="H174" s="25" t="s">
        <v>11</v>
      </c>
      <c r="I174" s="31"/>
      <c r="J174" s="46"/>
    </row>
    <row r="175" spans="1:10" x14ac:dyDescent="0.2">
      <c r="A175" s="57"/>
      <c r="B175" s="42" t="s">
        <v>233</v>
      </c>
      <c r="C175" s="42"/>
      <c r="D175" s="44" t="s">
        <v>93</v>
      </c>
      <c r="E175" s="44"/>
      <c r="F175" s="44"/>
      <c r="G175" s="43"/>
      <c r="H175" s="25"/>
      <c r="I175" s="31"/>
      <c r="J175" s="46"/>
    </row>
    <row r="176" spans="1:10" x14ac:dyDescent="0.2">
      <c r="A176" s="60"/>
      <c r="B176" s="47" t="s">
        <v>234</v>
      </c>
      <c r="C176" s="47"/>
      <c r="D176" s="48" t="s">
        <v>94</v>
      </c>
      <c r="E176" s="48"/>
      <c r="F176" s="48"/>
      <c r="G176" s="49"/>
      <c r="H176" s="21"/>
      <c r="I176" s="164"/>
      <c r="J176" s="23"/>
    </row>
    <row r="177" spans="1:10" x14ac:dyDescent="0.2">
      <c r="A177" s="60"/>
      <c r="B177" s="73" t="s">
        <v>235</v>
      </c>
      <c r="C177" s="73">
        <v>5213400</v>
      </c>
      <c r="D177" s="48" t="s">
        <v>95</v>
      </c>
      <c r="E177" s="48"/>
      <c r="F177" s="48"/>
      <c r="G177" s="49" t="s">
        <v>564</v>
      </c>
      <c r="H177" s="21">
        <v>504.75</v>
      </c>
      <c r="I177" s="164"/>
      <c r="J177" s="23">
        <f>ROUND(I177*H177,2)</f>
        <v>0</v>
      </c>
    </row>
    <row r="178" spans="1:10" ht="24" x14ac:dyDescent="0.2">
      <c r="A178" s="60"/>
      <c r="B178" s="73" t="s">
        <v>236</v>
      </c>
      <c r="C178" s="73">
        <v>5213404</v>
      </c>
      <c r="D178" s="48" t="s">
        <v>96</v>
      </c>
      <c r="E178" s="48"/>
      <c r="F178" s="48"/>
      <c r="G178" s="49" t="s">
        <v>564</v>
      </c>
      <c r="H178" s="21">
        <v>234.48</v>
      </c>
      <c r="I178" s="164"/>
      <c r="J178" s="23">
        <f>ROUND(I178*H178,2)</f>
        <v>0</v>
      </c>
    </row>
    <row r="179" spans="1:10" ht="24" x14ac:dyDescent="0.2">
      <c r="A179" s="60"/>
      <c r="B179" s="73" t="s">
        <v>237</v>
      </c>
      <c r="C179" s="73">
        <v>5213361</v>
      </c>
      <c r="D179" s="48" t="s">
        <v>395</v>
      </c>
      <c r="E179" s="48"/>
      <c r="F179" s="48"/>
      <c r="G179" s="49" t="s">
        <v>287</v>
      </c>
      <c r="H179" s="21">
        <v>112</v>
      </c>
      <c r="I179" s="164"/>
      <c r="J179" s="23">
        <f>ROUND(I179*H179,2)</f>
        <v>0</v>
      </c>
    </row>
    <row r="180" spans="1:10" x14ac:dyDescent="0.2">
      <c r="A180" s="57"/>
      <c r="B180" s="47" t="s">
        <v>238</v>
      </c>
      <c r="C180" s="47"/>
      <c r="D180" s="48" t="s">
        <v>97</v>
      </c>
      <c r="E180" s="48"/>
      <c r="F180" s="48"/>
      <c r="G180" s="49"/>
      <c r="H180" s="21"/>
      <c r="I180" s="164"/>
      <c r="J180" s="23"/>
    </row>
    <row r="181" spans="1:10" ht="24" x14ac:dyDescent="0.2">
      <c r="A181" s="57"/>
      <c r="B181" s="73" t="s">
        <v>396</v>
      </c>
      <c r="C181" s="73">
        <v>5213445</v>
      </c>
      <c r="D181" s="48" t="s">
        <v>397</v>
      </c>
      <c r="E181" s="48"/>
      <c r="F181" s="48"/>
      <c r="G181" s="49" t="s">
        <v>287</v>
      </c>
      <c r="H181" s="21">
        <v>3</v>
      </c>
      <c r="I181" s="164"/>
      <c r="J181" s="23">
        <f t="shared" ref="J181:J191" si="13">ROUND(I181*H181,2)</f>
        <v>0</v>
      </c>
    </row>
    <row r="182" spans="1:10" ht="24" x14ac:dyDescent="0.2">
      <c r="A182" s="57"/>
      <c r="B182" s="73" t="s">
        <v>398</v>
      </c>
      <c r="C182" s="73">
        <v>5213440</v>
      </c>
      <c r="D182" s="48" t="s">
        <v>399</v>
      </c>
      <c r="E182" s="48"/>
      <c r="F182" s="48"/>
      <c r="G182" s="49" t="s">
        <v>287</v>
      </c>
      <c r="H182" s="21">
        <v>13</v>
      </c>
      <c r="I182" s="164"/>
      <c r="J182" s="23">
        <f t="shared" si="13"/>
        <v>0</v>
      </c>
    </row>
    <row r="183" spans="1:10" ht="24" x14ac:dyDescent="0.2">
      <c r="A183" s="57"/>
      <c r="B183" s="73" t="s">
        <v>400</v>
      </c>
      <c r="C183" s="73">
        <v>5213499</v>
      </c>
      <c r="D183" s="48" t="s">
        <v>401</v>
      </c>
      <c r="E183" s="48"/>
      <c r="F183" s="48"/>
      <c r="G183" s="49" t="s">
        <v>287</v>
      </c>
      <c r="H183" s="21">
        <v>5</v>
      </c>
      <c r="I183" s="164"/>
      <c r="J183" s="23">
        <f t="shared" si="13"/>
        <v>0</v>
      </c>
    </row>
    <row r="184" spans="1:10" ht="24" x14ac:dyDescent="0.2">
      <c r="A184" s="56"/>
      <c r="B184" s="73" t="s">
        <v>402</v>
      </c>
      <c r="C184" s="73">
        <v>5213464</v>
      </c>
      <c r="D184" s="48" t="s">
        <v>403</v>
      </c>
      <c r="E184" s="48"/>
      <c r="F184" s="48"/>
      <c r="G184" s="49" t="s">
        <v>287</v>
      </c>
      <c r="H184" s="21">
        <v>13</v>
      </c>
      <c r="I184" s="164"/>
      <c r="J184" s="23">
        <f t="shared" si="13"/>
        <v>0</v>
      </c>
    </row>
    <row r="185" spans="1:10" ht="24" x14ac:dyDescent="0.2">
      <c r="B185" s="73" t="s">
        <v>404</v>
      </c>
      <c r="C185" s="73">
        <v>5213477</v>
      </c>
      <c r="D185" s="48" t="s">
        <v>405</v>
      </c>
      <c r="E185" s="48"/>
      <c r="F185" s="48"/>
      <c r="G185" s="49" t="s">
        <v>287</v>
      </c>
      <c r="H185" s="21">
        <v>2</v>
      </c>
      <c r="I185" s="164"/>
      <c r="J185" s="23">
        <f t="shared" si="13"/>
        <v>0</v>
      </c>
    </row>
    <row r="186" spans="1:10" ht="24" x14ac:dyDescent="0.2">
      <c r="B186" s="73" t="s">
        <v>406</v>
      </c>
      <c r="C186" s="73">
        <v>5213490</v>
      </c>
      <c r="D186" s="48" t="s">
        <v>407</v>
      </c>
      <c r="E186" s="48"/>
      <c r="F186" s="48"/>
      <c r="G186" s="49" t="s">
        <v>287</v>
      </c>
      <c r="H186" s="21">
        <v>4</v>
      </c>
      <c r="I186" s="164"/>
      <c r="J186" s="23">
        <f t="shared" si="13"/>
        <v>0</v>
      </c>
    </row>
    <row r="187" spans="1:10" ht="24" x14ac:dyDescent="0.2">
      <c r="B187" s="73" t="s">
        <v>408</v>
      </c>
      <c r="C187" s="73">
        <v>5213477</v>
      </c>
      <c r="D187" s="48" t="s">
        <v>405</v>
      </c>
      <c r="E187" s="48"/>
      <c r="F187" s="48"/>
      <c r="G187" s="49" t="s">
        <v>287</v>
      </c>
      <c r="H187" s="21">
        <v>2</v>
      </c>
      <c r="I187" s="164"/>
      <c r="J187" s="23">
        <f t="shared" si="13"/>
        <v>0</v>
      </c>
    </row>
    <row r="188" spans="1:10" ht="24" x14ac:dyDescent="0.2">
      <c r="B188" s="73" t="s">
        <v>409</v>
      </c>
      <c r="C188" s="73">
        <v>5213856</v>
      </c>
      <c r="D188" s="48" t="s">
        <v>410</v>
      </c>
      <c r="E188" s="48"/>
      <c r="F188" s="48"/>
      <c r="G188" s="49" t="s">
        <v>287</v>
      </c>
      <c r="H188" s="21">
        <v>3</v>
      </c>
      <c r="I188" s="164"/>
      <c r="J188" s="23">
        <f t="shared" si="13"/>
        <v>0</v>
      </c>
    </row>
    <row r="189" spans="1:10" ht="36" x14ac:dyDescent="0.2">
      <c r="B189" s="73" t="s">
        <v>411</v>
      </c>
      <c r="C189" s="73">
        <v>5213863</v>
      </c>
      <c r="D189" s="48" t="s">
        <v>412</v>
      </c>
      <c r="E189" s="48"/>
      <c r="F189" s="48"/>
      <c r="G189" s="49" t="s">
        <v>287</v>
      </c>
      <c r="H189" s="21">
        <v>26</v>
      </c>
      <c r="I189" s="164"/>
      <c r="J189" s="23">
        <f t="shared" si="13"/>
        <v>0</v>
      </c>
    </row>
    <row r="190" spans="1:10" ht="36" x14ac:dyDescent="0.2">
      <c r="B190" s="73" t="s">
        <v>413</v>
      </c>
      <c r="C190" s="73">
        <v>5213630</v>
      </c>
      <c r="D190" s="48" t="s">
        <v>414</v>
      </c>
      <c r="E190" s="48"/>
      <c r="F190" s="48"/>
      <c r="G190" s="49" t="s">
        <v>287</v>
      </c>
      <c r="H190" s="21">
        <v>1</v>
      </c>
      <c r="I190" s="164"/>
      <c r="J190" s="23">
        <f t="shared" si="13"/>
        <v>0</v>
      </c>
    </row>
    <row r="191" spans="1:10" ht="36" x14ac:dyDescent="0.2">
      <c r="B191" s="73" t="s">
        <v>415</v>
      </c>
      <c r="C191" s="121">
        <v>5213649</v>
      </c>
      <c r="D191" s="122" t="s">
        <v>549</v>
      </c>
      <c r="E191" s="48"/>
      <c r="F191" s="48"/>
      <c r="G191" s="49" t="s">
        <v>287</v>
      </c>
      <c r="H191" s="21">
        <v>2</v>
      </c>
      <c r="I191" s="164"/>
      <c r="J191" s="23">
        <f t="shared" si="13"/>
        <v>0</v>
      </c>
    </row>
    <row r="192" spans="1:10" x14ac:dyDescent="0.2">
      <c r="B192" s="47" t="s">
        <v>239</v>
      </c>
      <c r="C192" s="47"/>
      <c r="D192" s="48" t="s">
        <v>98</v>
      </c>
      <c r="E192" s="48"/>
      <c r="F192" s="48"/>
      <c r="G192" s="49"/>
      <c r="H192" s="21"/>
      <c r="I192" s="164"/>
      <c r="J192" s="23"/>
    </row>
    <row r="193" spans="2:10" x14ac:dyDescent="0.2">
      <c r="B193" s="47" t="s">
        <v>240</v>
      </c>
      <c r="C193" s="47"/>
      <c r="D193" s="48" t="s">
        <v>99</v>
      </c>
      <c r="E193" s="48"/>
      <c r="F193" s="48"/>
      <c r="G193" s="49"/>
      <c r="H193" s="21"/>
      <c r="I193" s="164"/>
      <c r="J193" s="23"/>
    </row>
    <row r="194" spans="2:10" ht="24" x14ac:dyDescent="0.2">
      <c r="B194" s="73" t="s">
        <v>241</v>
      </c>
      <c r="C194" s="73">
        <v>5213385</v>
      </c>
      <c r="D194" s="48" t="s">
        <v>525</v>
      </c>
      <c r="E194" s="48"/>
      <c r="F194" s="48"/>
      <c r="G194" s="49" t="s">
        <v>565</v>
      </c>
      <c r="H194" s="21">
        <v>86</v>
      </c>
      <c r="I194" s="164"/>
      <c r="J194" s="23">
        <f>ROUND(I194*H194,2)</f>
        <v>0</v>
      </c>
    </row>
    <row r="195" spans="2:10" ht="24" x14ac:dyDescent="0.2">
      <c r="B195" s="73" t="s">
        <v>242</v>
      </c>
      <c r="C195" s="73">
        <v>5213387</v>
      </c>
      <c r="D195" s="48" t="s">
        <v>526</v>
      </c>
      <c r="E195" s="48"/>
      <c r="F195" s="48"/>
      <c r="G195" s="49" t="s">
        <v>565</v>
      </c>
      <c r="H195" s="21">
        <v>39</v>
      </c>
      <c r="I195" s="164"/>
      <c r="J195" s="23">
        <f>ROUND(I195*H195,2)</f>
        <v>0</v>
      </c>
    </row>
    <row r="196" spans="2:10" x14ac:dyDescent="0.2">
      <c r="B196" s="47" t="s">
        <v>243</v>
      </c>
      <c r="C196" s="47"/>
      <c r="D196" s="48" t="s">
        <v>97</v>
      </c>
      <c r="E196" s="48"/>
      <c r="F196" s="48"/>
      <c r="G196" s="49"/>
      <c r="H196" s="21"/>
      <c r="I196" s="164"/>
      <c r="J196" s="23"/>
    </row>
    <row r="197" spans="2:10" x14ac:dyDescent="0.2">
      <c r="B197" s="73" t="s">
        <v>416</v>
      </c>
      <c r="C197" s="114">
        <v>5213570</v>
      </c>
      <c r="D197" s="120" t="s">
        <v>527</v>
      </c>
      <c r="E197" s="115"/>
      <c r="F197" s="115"/>
      <c r="G197" s="49" t="s">
        <v>571</v>
      </c>
      <c r="H197" s="21">
        <v>17.940000000000001</v>
      </c>
      <c r="I197" s="164"/>
      <c r="J197" s="23">
        <f>ROUND(I197*H197,2)</f>
        <v>0</v>
      </c>
    </row>
    <row r="198" spans="2:10" ht="24" x14ac:dyDescent="0.2">
      <c r="B198" s="73" t="s">
        <v>524</v>
      </c>
      <c r="C198" s="114">
        <v>5216111</v>
      </c>
      <c r="D198" s="120" t="s">
        <v>528</v>
      </c>
      <c r="E198" s="115"/>
      <c r="F198" s="115"/>
      <c r="G198" s="49" t="s">
        <v>565</v>
      </c>
      <c r="H198" s="21">
        <v>16</v>
      </c>
      <c r="I198" s="164"/>
      <c r="J198" s="23">
        <f>ROUND(I198*H198,2)</f>
        <v>0</v>
      </c>
    </row>
    <row r="199" spans="2:10" x14ac:dyDescent="0.2">
      <c r="B199" s="47"/>
      <c r="C199" s="47"/>
      <c r="D199" s="48"/>
      <c r="E199" s="48"/>
      <c r="F199" s="48"/>
      <c r="G199" s="49"/>
      <c r="H199" s="21" t="s">
        <v>11</v>
      </c>
      <c r="I199" s="164"/>
      <c r="J199" s="23"/>
    </row>
    <row r="200" spans="2:10" x14ac:dyDescent="0.2">
      <c r="B200" s="50"/>
      <c r="C200" s="50"/>
      <c r="D200" s="51" t="str">
        <f>"TOTAL "&amp;D175&amp;""</f>
        <v xml:space="preserve">TOTAL SINALIZAÇÃO  </v>
      </c>
      <c r="E200" s="51"/>
      <c r="F200" s="51"/>
      <c r="G200" s="52"/>
      <c r="H200" s="27" t="s">
        <v>11</v>
      </c>
      <c r="I200" s="31"/>
      <c r="J200" s="29">
        <f>SUM(J176:J199)</f>
        <v>0</v>
      </c>
    </row>
    <row r="201" spans="2:10" x14ac:dyDescent="0.2">
      <c r="B201" s="42"/>
      <c r="C201" s="42"/>
      <c r="D201" s="44"/>
      <c r="E201" s="44"/>
      <c r="F201" s="44"/>
      <c r="G201" s="43"/>
      <c r="H201" s="25" t="s">
        <v>11</v>
      </c>
      <c r="I201" s="31"/>
      <c r="J201" s="46"/>
    </row>
    <row r="202" spans="2:10" x14ac:dyDescent="0.2">
      <c r="B202" s="42" t="s">
        <v>244</v>
      </c>
      <c r="C202" s="42"/>
      <c r="D202" s="44" t="s">
        <v>100</v>
      </c>
      <c r="E202" s="44"/>
      <c r="F202" s="44"/>
      <c r="G202" s="43"/>
      <c r="H202" s="25"/>
      <c r="I202" s="31"/>
      <c r="J202" s="46"/>
    </row>
    <row r="203" spans="2:10" x14ac:dyDescent="0.2">
      <c r="B203" s="47" t="s">
        <v>245</v>
      </c>
      <c r="C203" s="47"/>
      <c r="D203" s="48" t="s">
        <v>101</v>
      </c>
      <c r="E203" s="48"/>
      <c r="F203" s="48"/>
      <c r="G203" s="49"/>
      <c r="H203" s="21"/>
      <c r="I203" s="164"/>
      <c r="J203" s="23"/>
    </row>
    <row r="204" spans="2:10" ht="36" x14ac:dyDescent="0.2">
      <c r="B204" s="73" t="s">
        <v>246</v>
      </c>
      <c r="C204" s="73">
        <v>95752</v>
      </c>
      <c r="D204" s="48" t="s">
        <v>102</v>
      </c>
      <c r="E204" s="48"/>
      <c r="F204" s="48"/>
      <c r="G204" s="49" t="s">
        <v>555</v>
      </c>
      <c r="H204" s="21">
        <v>220</v>
      </c>
      <c r="I204" s="164"/>
      <c r="J204" s="23">
        <f t="shared" ref="J204:J213" si="14">ROUND(I204*H204,2)</f>
        <v>0</v>
      </c>
    </row>
    <row r="205" spans="2:10" ht="24" x14ac:dyDescent="0.2">
      <c r="B205" s="47" t="s">
        <v>247</v>
      </c>
      <c r="C205" s="47">
        <v>97669</v>
      </c>
      <c r="D205" s="48" t="s">
        <v>417</v>
      </c>
      <c r="E205" s="48"/>
      <c r="F205" s="48"/>
      <c r="G205" s="49" t="s">
        <v>555</v>
      </c>
      <c r="H205" s="21">
        <v>420</v>
      </c>
      <c r="I205" s="164"/>
      <c r="J205" s="23">
        <f t="shared" si="14"/>
        <v>0</v>
      </c>
    </row>
    <row r="206" spans="2:10" x14ac:dyDescent="0.2">
      <c r="B206" s="73" t="s">
        <v>248</v>
      </c>
      <c r="C206" s="73">
        <v>4805750</v>
      </c>
      <c r="D206" s="48" t="s">
        <v>55</v>
      </c>
      <c r="E206" s="48"/>
      <c r="F206" s="48"/>
      <c r="G206" s="49" t="s">
        <v>572</v>
      </c>
      <c r="H206" s="21">
        <v>90</v>
      </c>
      <c r="I206" s="164"/>
      <c r="J206" s="23">
        <f t="shared" si="14"/>
        <v>0</v>
      </c>
    </row>
    <row r="207" spans="2:10" x14ac:dyDescent="0.2">
      <c r="B207" s="73" t="s">
        <v>249</v>
      </c>
      <c r="C207" s="114">
        <v>4815671</v>
      </c>
      <c r="D207" s="115" t="s">
        <v>50</v>
      </c>
      <c r="E207" s="48"/>
      <c r="F207" s="48"/>
      <c r="G207" s="49" t="s">
        <v>572</v>
      </c>
      <c r="H207" s="21">
        <v>52.5</v>
      </c>
      <c r="I207" s="164"/>
      <c r="J207" s="23">
        <f t="shared" si="14"/>
        <v>0</v>
      </c>
    </row>
    <row r="208" spans="2:10" ht="24" x14ac:dyDescent="0.2">
      <c r="B208" s="73" t="s">
        <v>250</v>
      </c>
      <c r="C208" s="73">
        <v>1106057</v>
      </c>
      <c r="D208" s="48" t="s">
        <v>51</v>
      </c>
      <c r="E208" s="48"/>
      <c r="F208" s="48"/>
      <c r="G208" s="49" t="s">
        <v>572</v>
      </c>
      <c r="H208" s="21">
        <v>37.5</v>
      </c>
      <c r="I208" s="164"/>
      <c r="J208" s="23">
        <f t="shared" si="14"/>
        <v>0</v>
      </c>
    </row>
    <row r="209" spans="2:10" ht="36" x14ac:dyDescent="0.2">
      <c r="B209" s="73" t="s">
        <v>251</v>
      </c>
      <c r="C209" s="73">
        <v>97889</v>
      </c>
      <c r="D209" s="75" t="s">
        <v>418</v>
      </c>
      <c r="E209" s="48"/>
      <c r="F209" s="48"/>
      <c r="G209" s="49" t="s">
        <v>287</v>
      </c>
      <c r="H209" s="21">
        <v>12</v>
      </c>
      <c r="I209" s="164"/>
      <c r="J209" s="23">
        <f t="shared" si="14"/>
        <v>0</v>
      </c>
    </row>
    <row r="210" spans="2:10" ht="24" x14ac:dyDescent="0.2">
      <c r="B210" s="73" t="s">
        <v>252</v>
      </c>
      <c r="C210" s="73">
        <v>92997</v>
      </c>
      <c r="D210" s="48" t="s">
        <v>103</v>
      </c>
      <c r="E210" s="48"/>
      <c r="F210" s="48"/>
      <c r="G210" s="49" t="s">
        <v>555</v>
      </c>
      <c r="H210" s="21">
        <v>450</v>
      </c>
      <c r="I210" s="164"/>
      <c r="J210" s="23">
        <f t="shared" si="14"/>
        <v>0</v>
      </c>
    </row>
    <row r="211" spans="2:10" ht="24" x14ac:dyDescent="0.2">
      <c r="B211" s="73" t="s">
        <v>253</v>
      </c>
      <c r="C211" s="73">
        <v>96973</v>
      </c>
      <c r="D211" s="48" t="s">
        <v>104</v>
      </c>
      <c r="E211" s="48"/>
      <c r="F211" s="48"/>
      <c r="G211" s="49" t="s">
        <v>555</v>
      </c>
      <c r="H211" s="21">
        <v>260</v>
      </c>
      <c r="I211" s="164"/>
      <c r="J211" s="23">
        <f t="shared" si="14"/>
        <v>0</v>
      </c>
    </row>
    <row r="212" spans="2:10" ht="24" x14ac:dyDescent="0.2">
      <c r="B212" s="73" t="s">
        <v>254</v>
      </c>
      <c r="C212" s="73">
        <v>96975</v>
      </c>
      <c r="D212" s="48" t="s">
        <v>105</v>
      </c>
      <c r="E212" s="48"/>
      <c r="F212" s="48"/>
      <c r="G212" s="49" t="s">
        <v>555</v>
      </c>
      <c r="H212" s="21">
        <v>210</v>
      </c>
      <c r="I212" s="164"/>
      <c r="J212" s="23">
        <f t="shared" si="14"/>
        <v>0</v>
      </c>
    </row>
    <row r="213" spans="2:10" ht="24" x14ac:dyDescent="0.2">
      <c r="B213" s="73" t="s">
        <v>255</v>
      </c>
      <c r="C213" s="73">
        <v>92986</v>
      </c>
      <c r="D213" s="48" t="s">
        <v>106</v>
      </c>
      <c r="E213" s="48"/>
      <c r="F213" s="48"/>
      <c r="G213" s="49" t="s">
        <v>555</v>
      </c>
      <c r="H213" s="21">
        <v>350</v>
      </c>
      <c r="I213" s="164"/>
      <c r="J213" s="23">
        <f t="shared" si="14"/>
        <v>0</v>
      </c>
    </row>
    <row r="214" spans="2:10" x14ac:dyDescent="0.2">
      <c r="B214" s="47" t="s">
        <v>256</v>
      </c>
      <c r="C214" s="47"/>
      <c r="D214" s="48" t="s">
        <v>107</v>
      </c>
      <c r="E214" s="48"/>
      <c r="F214" s="48"/>
      <c r="G214" s="49"/>
      <c r="H214" s="21"/>
      <c r="I214" s="164"/>
      <c r="J214" s="23"/>
    </row>
    <row r="215" spans="2:10" ht="24" x14ac:dyDescent="0.2">
      <c r="B215" s="73" t="s">
        <v>257</v>
      </c>
      <c r="C215" s="73">
        <v>101659</v>
      </c>
      <c r="D215" s="48" t="s">
        <v>419</v>
      </c>
      <c r="E215" s="48"/>
      <c r="F215" s="48"/>
      <c r="G215" s="49" t="s">
        <v>287</v>
      </c>
      <c r="H215" s="21">
        <v>15</v>
      </c>
      <c r="I215" s="164"/>
      <c r="J215" s="23">
        <f t="shared" ref="J215:J220" si="15">ROUND(I215*H215,2)</f>
        <v>0</v>
      </c>
    </row>
    <row r="216" spans="2:10" ht="24" x14ac:dyDescent="0.2">
      <c r="B216" s="47" t="s">
        <v>258</v>
      </c>
      <c r="C216" s="47">
        <v>101655</v>
      </c>
      <c r="D216" s="48" t="s">
        <v>420</v>
      </c>
      <c r="E216" s="48"/>
      <c r="F216" s="48"/>
      <c r="G216" s="49" t="s">
        <v>287</v>
      </c>
      <c r="H216" s="21">
        <v>7</v>
      </c>
      <c r="I216" s="164"/>
      <c r="J216" s="23">
        <f t="shared" si="15"/>
        <v>0</v>
      </c>
    </row>
    <row r="217" spans="2:10" ht="36" x14ac:dyDescent="0.2">
      <c r="B217" s="73" t="s">
        <v>259</v>
      </c>
      <c r="C217" s="73">
        <v>101636</v>
      </c>
      <c r="D217" s="48" t="s">
        <v>421</v>
      </c>
      <c r="E217" s="48"/>
      <c r="F217" s="48"/>
      <c r="G217" s="49" t="s">
        <v>287</v>
      </c>
      <c r="H217" s="21">
        <v>6</v>
      </c>
      <c r="I217" s="164"/>
      <c r="J217" s="23">
        <f t="shared" si="15"/>
        <v>0</v>
      </c>
    </row>
    <row r="218" spans="2:10" ht="24" x14ac:dyDescent="0.2">
      <c r="B218" s="73" t="s">
        <v>260</v>
      </c>
      <c r="C218" s="73">
        <v>91931</v>
      </c>
      <c r="D218" s="48" t="s">
        <v>108</v>
      </c>
      <c r="E218" s="48"/>
      <c r="F218" s="48"/>
      <c r="G218" s="49" t="s">
        <v>555</v>
      </c>
      <c r="H218" s="21">
        <v>855</v>
      </c>
      <c r="I218" s="164"/>
      <c r="J218" s="23">
        <f t="shared" si="15"/>
        <v>0</v>
      </c>
    </row>
    <row r="219" spans="2:10" ht="24" x14ac:dyDescent="0.2">
      <c r="B219" s="47" t="s">
        <v>261</v>
      </c>
      <c r="C219" s="47">
        <v>100556</v>
      </c>
      <c r="D219" s="48" t="s">
        <v>422</v>
      </c>
      <c r="E219" s="48"/>
      <c r="F219" s="48"/>
      <c r="G219" s="49" t="s">
        <v>287</v>
      </c>
      <c r="H219" s="21">
        <v>14</v>
      </c>
      <c r="I219" s="164"/>
      <c r="J219" s="23">
        <f t="shared" si="15"/>
        <v>0</v>
      </c>
    </row>
    <row r="220" spans="2:10" ht="24" x14ac:dyDescent="0.2">
      <c r="B220" s="47" t="s">
        <v>262</v>
      </c>
      <c r="C220" s="47">
        <v>97892</v>
      </c>
      <c r="D220" s="48" t="s">
        <v>423</v>
      </c>
      <c r="E220" s="48"/>
      <c r="F220" s="48"/>
      <c r="G220" s="49" t="s">
        <v>287</v>
      </c>
      <c r="H220" s="21">
        <v>1</v>
      </c>
      <c r="I220" s="164"/>
      <c r="J220" s="23">
        <f t="shared" si="15"/>
        <v>0</v>
      </c>
    </row>
    <row r="221" spans="2:10" x14ac:dyDescent="0.2">
      <c r="B221" s="47" t="s">
        <v>263</v>
      </c>
      <c r="C221" s="47"/>
      <c r="D221" s="48" t="s">
        <v>109</v>
      </c>
      <c r="E221" s="48"/>
      <c r="F221" s="48"/>
      <c r="G221" s="49"/>
      <c r="H221" s="21"/>
      <c r="I221" s="164"/>
      <c r="J221" s="23"/>
    </row>
    <row r="222" spans="2:10" ht="24" x14ac:dyDescent="0.2">
      <c r="B222" s="73" t="s">
        <v>264</v>
      </c>
      <c r="C222" s="105" t="s">
        <v>134</v>
      </c>
      <c r="D222" s="104" t="s">
        <v>110</v>
      </c>
      <c r="E222" s="48"/>
      <c r="F222" s="48"/>
      <c r="G222" s="49" t="s">
        <v>287</v>
      </c>
      <c r="H222" s="21">
        <v>11</v>
      </c>
      <c r="I222" s="164"/>
      <c r="J222" s="23">
        <f>ROUND(I222*H222,2)</f>
        <v>0</v>
      </c>
    </row>
    <row r="223" spans="2:10" ht="24" x14ac:dyDescent="0.2">
      <c r="B223" s="73" t="s">
        <v>265</v>
      </c>
      <c r="C223" s="105" t="s">
        <v>135</v>
      </c>
      <c r="D223" s="104" t="s">
        <v>111</v>
      </c>
      <c r="E223" s="48"/>
      <c r="F223" s="48"/>
      <c r="G223" s="49" t="s">
        <v>555</v>
      </c>
      <c r="H223" s="21">
        <v>170</v>
      </c>
      <c r="I223" s="164"/>
      <c r="J223" s="23">
        <f>ROUND(I223*H223,2)</f>
        <v>0</v>
      </c>
    </row>
    <row r="224" spans="2:10" x14ac:dyDescent="0.2">
      <c r="B224" s="47" t="s">
        <v>266</v>
      </c>
      <c r="C224" s="106"/>
      <c r="D224" s="104" t="s">
        <v>112</v>
      </c>
      <c r="E224" s="48"/>
      <c r="F224" s="48"/>
      <c r="G224" s="49"/>
      <c r="H224" s="21"/>
      <c r="I224" s="164"/>
      <c r="J224" s="23"/>
    </row>
    <row r="225" spans="2:10" ht="36" x14ac:dyDescent="0.2">
      <c r="B225" s="47" t="s">
        <v>267</v>
      </c>
      <c r="C225" s="106" t="s">
        <v>121</v>
      </c>
      <c r="D225" s="104" t="s">
        <v>424</v>
      </c>
      <c r="E225" s="48"/>
      <c r="F225" s="48"/>
      <c r="G225" s="49" t="s">
        <v>287</v>
      </c>
      <c r="H225" s="21">
        <v>6</v>
      </c>
      <c r="I225" s="164"/>
      <c r="J225" s="23">
        <f>ROUND(I225*H225,2)</f>
        <v>0</v>
      </c>
    </row>
    <row r="226" spans="2:10" ht="24" x14ac:dyDescent="0.2">
      <c r="B226" s="73" t="s">
        <v>268</v>
      </c>
      <c r="C226" s="105">
        <v>96973</v>
      </c>
      <c r="D226" s="104" t="s">
        <v>104</v>
      </c>
      <c r="E226" s="48"/>
      <c r="F226" s="48"/>
      <c r="G226" s="49" t="s">
        <v>555</v>
      </c>
      <c r="H226" s="21">
        <v>480</v>
      </c>
      <c r="I226" s="164"/>
      <c r="J226" s="23">
        <f>ROUND(I226*H226,2)</f>
        <v>0</v>
      </c>
    </row>
    <row r="227" spans="2:10" ht="24" x14ac:dyDescent="0.2">
      <c r="B227" s="73" t="s">
        <v>269</v>
      </c>
      <c r="C227" s="105">
        <v>92988</v>
      </c>
      <c r="D227" s="104" t="s">
        <v>113</v>
      </c>
      <c r="E227" s="48"/>
      <c r="F227" s="48"/>
      <c r="G227" s="49" t="s">
        <v>555</v>
      </c>
      <c r="H227" s="21">
        <v>480</v>
      </c>
      <c r="I227" s="164"/>
      <c r="J227" s="23">
        <f>ROUND(I227*H227,2)</f>
        <v>0</v>
      </c>
    </row>
    <row r="228" spans="2:10" x14ac:dyDescent="0.2">
      <c r="B228" s="47" t="s">
        <v>270</v>
      </c>
      <c r="C228" s="106"/>
      <c r="D228" s="104" t="s">
        <v>114</v>
      </c>
      <c r="E228" s="48"/>
      <c r="F228" s="48"/>
      <c r="G228" s="49"/>
      <c r="H228" s="21"/>
      <c r="I228" s="164"/>
      <c r="J228" s="23"/>
    </row>
    <row r="229" spans="2:10" ht="24" x14ac:dyDescent="0.2">
      <c r="B229" s="47" t="s">
        <v>271</v>
      </c>
      <c r="C229" s="106">
        <v>97669</v>
      </c>
      <c r="D229" s="104" t="s">
        <v>417</v>
      </c>
      <c r="E229" s="48"/>
      <c r="F229" s="48"/>
      <c r="G229" s="49" t="s">
        <v>555</v>
      </c>
      <c r="H229" s="21">
        <v>80</v>
      </c>
      <c r="I229" s="164"/>
      <c r="J229" s="23">
        <f t="shared" ref="J229:J234" si="16">ROUND(I229*H229,2)</f>
        <v>0</v>
      </c>
    </row>
    <row r="230" spans="2:10" x14ac:dyDescent="0.2">
      <c r="B230" s="73" t="s">
        <v>272</v>
      </c>
      <c r="C230" s="105">
        <v>4805750</v>
      </c>
      <c r="D230" s="104" t="s">
        <v>55</v>
      </c>
      <c r="E230" s="48"/>
      <c r="F230" s="48"/>
      <c r="G230" s="49" t="s">
        <v>572</v>
      </c>
      <c r="H230" s="21">
        <v>26</v>
      </c>
      <c r="I230" s="164"/>
      <c r="J230" s="23">
        <f t="shared" si="16"/>
        <v>0</v>
      </c>
    </row>
    <row r="231" spans="2:10" x14ac:dyDescent="0.2">
      <c r="B231" s="73" t="s">
        <v>273</v>
      </c>
      <c r="C231" s="114">
        <v>4815671</v>
      </c>
      <c r="D231" s="115" t="s">
        <v>50</v>
      </c>
      <c r="E231" s="48"/>
      <c r="F231" s="48"/>
      <c r="G231" s="49" t="s">
        <v>572</v>
      </c>
      <c r="H231" s="21">
        <v>16</v>
      </c>
      <c r="I231" s="164"/>
      <c r="J231" s="23">
        <f t="shared" si="16"/>
        <v>0</v>
      </c>
    </row>
    <row r="232" spans="2:10" ht="24" x14ac:dyDescent="0.2">
      <c r="B232" s="73" t="s">
        <v>274</v>
      </c>
      <c r="C232" s="105">
        <v>1106057</v>
      </c>
      <c r="D232" s="104" t="s">
        <v>51</v>
      </c>
      <c r="E232" s="48"/>
      <c r="F232" s="48"/>
      <c r="G232" s="49" t="s">
        <v>572</v>
      </c>
      <c r="H232" s="21">
        <v>10</v>
      </c>
      <c r="I232" s="164"/>
      <c r="J232" s="23">
        <f t="shared" si="16"/>
        <v>0</v>
      </c>
    </row>
    <row r="233" spans="2:10" ht="36" x14ac:dyDescent="0.2">
      <c r="B233" s="73" t="s">
        <v>275</v>
      </c>
      <c r="C233" s="105">
        <v>97889</v>
      </c>
      <c r="D233" s="75" t="s">
        <v>418</v>
      </c>
      <c r="E233" s="48"/>
      <c r="F233" s="48"/>
      <c r="G233" s="49" t="s">
        <v>287</v>
      </c>
      <c r="H233" s="21">
        <v>2</v>
      </c>
      <c r="I233" s="164"/>
      <c r="J233" s="23">
        <f t="shared" si="16"/>
        <v>0</v>
      </c>
    </row>
    <row r="234" spans="2:10" ht="24" x14ac:dyDescent="0.2">
      <c r="B234" s="47" t="s">
        <v>276</v>
      </c>
      <c r="C234" s="106" t="s">
        <v>347</v>
      </c>
      <c r="D234" s="75" t="s">
        <v>115</v>
      </c>
      <c r="E234" s="48"/>
      <c r="F234" s="48"/>
      <c r="G234" s="49" t="s">
        <v>555</v>
      </c>
      <c r="H234" s="21">
        <v>80</v>
      </c>
      <c r="I234" s="164"/>
      <c r="J234" s="23">
        <f t="shared" si="16"/>
        <v>0</v>
      </c>
    </row>
    <row r="235" spans="2:10" x14ac:dyDescent="0.2">
      <c r="B235" s="47" t="s">
        <v>277</v>
      </c>
      <c r="C235" s="106"/>
      <c r="D235" s="104" t="s">
        <v>116</v>
      </c>
      <c r="E235" s="48"/>
      <c r="F235" s="48"/>
      <c r="G235" s="49"/>
      <c r="H235" s="21"/>
      <c r="I235" s="164"/>
      <c r="J235" s="23"/>
    </row>
    <row r="236" spans="2:10" ht="24" x14ac:dyDescent="0.2">
      <c r="B236" s="73" t="s">
        <v>278</v>
      </c>
      <c r="C236" s="105" t="s">
        <v>135</v>
      </c>
      <c r="D236" s="104" t="s">
        <v>111</v>
      </c>
      <c r="E236" s="48"/>
      <c r="F236" s="48"/>
      <c r="G236" s="49" t="s">
        <v>555</v>
      </c>
      <c r="H236" s="21">
        <v>40</v>
      </c>
      <c r="I236" s="164"/>
      <c r="J236" s="23">
        <f>ROUND(I236*H236,2)</f>
        <v>0</v>
      </c>
    </row>
    <row r="237" spans="2:10" x14ac:dyDescent="0.2">
      <c r="B237" s="73" t="s">
        <v>425</v>
      </c>
      <c r="C237" s="105"/>
      <c r="D237" s="115" t="s">
        <v>426</v>
      </c>
      <c r="E237" s="48"/>
      <c r="F237" s="48"/>
      <c r="G237" s="49"/>
      <c r="H237" s="21"/>
      <c r="I237" s="164"/>
      <c r="J237" s="23"/>
    </row>
    <row r="238" spans="2:10" ht="36" x14ac:dyDescent="0.2">
      <c r="B238" s="73" t="s">
        <v>427</v>
      </c>
      <c r="C238" s="114" t="s">
        <v>122</v>
      </c>
      <c r="D238" s="115" t="s">
        <v>292</v>
      </c>
      <c r="E238" s="115"/>
      <c r="F238" s="115"/>
      <c r="G238" s="109" t="s">
        <v>287</v>
      </c>
      <c r="H238" s="21">
        <v>2</v>
      </c>
      <c r="I238" s="164"/>
      <c r="J238" s="23">
        <f t="shared" ref="J238:J259" si="17">ROUND(I238*H238,2)</f>
        <v>0</v>
      </c>
    </row>
    <row r="239" spans="2:10" ht="48" x14ac:dyDescent="0.2">
      <c r="B239" s="73" t="s">
        <v>428</v>
      </c>
      <c r="C239" s="114" t="s">
        <v>507</v>
      </c>
      <c r="D239" s="115" t="s">
        <v>293</v>
      </c>
      <c r="E239" s="115"/>
      <c r="F239" s="115"/>
      <c r="G239" s="109" t="s">
        <v>287</v>
      </c>
      <c r="H239" s="21">
        <v>2</v>
      </c>
      <c r="I239" s="164"/>
      <c r="J239" s="23">
        <f t="shared" si="17"/>
        <v>0</v>
      </c>
    </row>
    <row r="240" spans="2:10" ht="48" x14ac:dyDescent="0.2">
      <c r="B240" s="73" t="s">
        <v>429</v>
      </c>
      <c r="C240" s="114" t="s">
        <v>508</v>
      </c>
      <c r="D240" s="115" t="s">
        <v>294</v>
      </c>
      <c r="E240" s="115"/>
      <c r="F240" s="115"/>
      <c r="G240" s="109" t="s">
        <v>287</v>
      </c>
      <c r="H240" s="21">
        <v>2</v>
      </c>
      <c r="I240" s="164"/>
      <c r="J240" s="23">
        <f t="shared" si="17"/>
        <v>0</v>
      </c>
    </row>
    <row r="241" spans="2:10" ht="24" x14ac:dyDescent="0.2">
      <c r="B241" s="73" t="s">
        <v>430</v>
      </c>
      <c r="C241" s="114" t="s">
        <v>509</v>
      </c>
      <c r="D241" s="115" t="s">
        <v>295</v>
      </c>
      <c r="E241" s="115"/>
      <c r="F241" s="115"/>
      <c r="G241" s="109" t="s">
        <v>287</v>
      </c>
      <c r="H241" s="21">
        <v>2</v>
      </c>
      <c r="I241" s="164"/>
      <c r="J241" s="23">
        <f t="shared" si="17"/>
        <v>0</v>
      </c>
    </row>
    <row r="242" spans="2:10" ht="24" x14ac:dyDescent="0.2">
      <c r="B242" s="73" t="s">
        <v>431</v>
      </c>
      <c r="C242" s="114">
        <v>91872</v>
      </c>
      <c r="D242" s="115" t="s">
        <v>296</v>
      </c>
      <c r="E242" s="115"/>
      <c r="F242" s="115"/>
      <c r="G242" s="109" t="s">
        <v>555</v>
      </c>
      <c r="H242" s="21">
        <v>12</v>
      </c>
      <c r="I242" s="164"/>
      <c r="J242" s="23">
        <f t="shared" si="17"/>
        <v>0</v>
      </c>
    </row>
    <row r="243" spans="2:10" ht="24" x14ac:dyDescent="0.2">
      <c r="B243" s="73" t="s">
        <v>432</v>
      </c>
      <c r="C243" s="114">
        <v>96985</v>
      </c>
      <c r="D243" s="115" t="s">
        <v>433</v>
      </c>
      <c r="E243" s="115"/>
      <c r="F243" s="115"/>
      <c r="G243" s="109" t="s">
        <v>287</v>
      </c>
      <c r="H243" s="21">
        <v>3</v>
      </c>
      <c r="I243" s="164"/>
      <c r="J243" s="23">
        <f t="shared" si="17"/>
        <v>0</v>
      </c>
    </row>
    <row r="244" spans="2:10" ht="24" x14ac:dyDescent="0.2">
      <c r="B244" s="73" t="s">
        <v>434</v>
      </c>
      <c r="C244" s="114">
        <v>91930</v>
      </c>
      <c r="D244" s="115" t="s">
        <v>297</v>
      </c>
      <c r="E244" s="115"/>
      <c r="F244" s="115"/>
      <c r="G244" s="109" t="s">
        <v>555</v>
      </c>
      <c r="H244" s="21">
        <v>48</v>
      </c>
      <c r="I244" s="164"/>
      <c r="J244" s="23">
        <f t="shared" si="17"/>
        <v>0</v>
      </c>
    </row>
    <row r="245" spans="2:10" x14ac:dyDescent="0.2">
      <c r="B245" s="73" t="s">
        <v>435</v>
      </c>
      <c r="C245" s="114" t="s">
        <v>510</v>
      </c>
      <c r="D245" s="115" t="s">
        <v>298</v>
      </c>
      <c r="E245" s="115"/>
      <c r="F245" s="115"/>
      <c r="G245" s="109" t="s">
        <v>555</v>
      </c>
      <c r="H245" s="21">
        <v>2</v>
      </c>
      <c r="I245" s="164"/>
      <c r="J245" s="23">
        <f t="shared" si="17"/>
        <v>0</v>
      </c>
    </row>
    <row r="246" spans="2:10" ht="24" x14ac:dyDescent="0.2">
      <c r="B246" s="73" t="s">
        <v>436</v>
      </c>
      <c r="C246" s="114">
        <v>96971</v>
      </c>
      <c r="D246" s="115" t="s">
        <v>299</v>
      </c>
      <c r="E246" s="115"/>
      <c r="F246" s="115"/>
      <c r="G246" s="109" t="s">
        <v>555</v>
      </c>
      <c r="H246" s="21">
        <v>2</v>
      </c>
      <c r="I246" s="164"/>
      <c r="J246" s="23">
        <f t="shared" si="17"/>
        <v>0</v>
      </c>
    </row>
    <row r="247" spans="2:10" ht="24" x14ac:dyDescent="0.2">
      <c r="B247" s="73" t="s">
        <v>437</v>
      </c>
      <c r="C247" s="114">
        <v>93665</v>
      </c>
      <c r="D247" s="115" t="s">
        <v>300</v>
      </c>
      <c r="E247" s="115"/>
      <c r="F247" s="115"/>
      <c r="G247" s="109" t="s">
        <v>287</v>
      </c>
      <c r="H247" s="21">
        <v>4</v>
      </c>
      <c r="I247" s="164"/>
      <c r="J247" s="23">
        <f t="shared" si="17"/>
        <v>0</v>
      </c>
    </row>
    <row r="248" spans="2:10" ht="36" x14ac:dyDescent="0.2">
      <c r="B248" s="73" t="s">
        <v>438</v>
      </c>
      <c r="C248" s="114">
        <v>91917</v>
      </c>
      <c r="D248" s="115" t="s">
        <v>301</v>
      </c>
      <c r="E248" s="115"/>
      <c r="F248" s="115"/>
      <c r="G248" s="109" t="s">
        <v>287</v>
      </c>
      <c r="H248" s="21">
        <v>8</v>
      </c>
      <c r="I248" s="164"/>
      <c r="J248" s="23">
        <f t="shared" si="17"/>
        <v>0</v>
      </c>
    </row>
    <row r="249" spans="2:10" ht="24" x14ac:dyDescent="0.2">
      <c r="B249" s="73" t="s">
        <v>439</v>
      </c>
      <c r="C249" s="114">
        <v>91885</v>
      </c>
      <c r="D249" s="115" t="s">
        <v>302</v>
      </c>
      <c r="E249" s="115"/>
      <c r="F249" s="115"/>
      <c r="G249" s="109" t="s">
        <v>287</v>
      </c>
      <c r="H249" s="21">
        <v>6</v>
      </c>
      <c r="I249" s="164"/>
      <c r="J249" s="23">
        <f t="shared" si="17"/>
        <v>0</v>
      </c>
    </row>
    <row r="250" spans="2:10" ht="24" x14ac:dyDescent="0.2">
      <c r="B250" s="73" t="s">
        <v>440</v>
      </c>
      <c r="C250" s="114">
        <v>97597</v>
      </c>
      <c r="D250" s="115" t="s">
        <v>303</v>
      </c>
      <c r="E250" s="115"/>
      <c r="F250" s="115"/>
      <c r="G250" s="109" t="s">
        <v>287</v>
      </c>
      <c r="H250" s="21">
        <v>3</v>
      </c>
      <c r="I250" s="164"/>
      <c r="J250" s="23">
        <f t="shared" si="17"/>
        <v>0</v>
      </c>
    </row>
    <row r="251" spans="2:10" ht="24" x14ac:dyDescent="0.2">
      <c r="B251" s="73" t="s">
        <v>441</v>
      </c>
      <c r="C251" s="114">
        <v>91927</v>
      </c>
      <c r="D251" s="115" t="s">
        <v>304</v>
      </c>
      <c r="E251" s="115"/>
      <c r="F251" s="115"/>
      <c r="G251" s="109" t="s">
        <v>555</v>
      </c>
      <c r="H251" s="21">
        <v>390</v>
      </c>
      <c r="I251" s="164"/>
      <c r="J251" s="23">
        <f t="shared" si="17"/>
        <v>0</v>
      </c>
    </row>
    <row r="252" spans="2:10" ht="24" x14ac:dyDescent="0.2">
      <c r="B252" s="73" t="s">
        <v>442</v>
      </c>
      <c r="C252" s="114">
        <v>91929</v>
      </c>
      <c r="D252" s="115" t="s">
        <v>305</v>
      </c>
      <c r="E252" s="115"/>
      <c r="F252" s="115"/>
      <c r="G252" s="109" t="s">
        <v>555</v>
      </c>
      <c r="H252" s="21">
        <v>435</v>
      </c>
      <c r="I252" s="164"/>
      <c r="J252" s="23">
        <f t="shared" si="17"/>
        <v>0</v>
      </c>
    </row>
    <row r="253" spans="2:10" ht="36" x14ac:dyDescent="0.2">
      <c r="B253" s="73" t="s">
        <v>443</v>
      </c>
      <c r="C253" s="114">
        <v>97887</v>
      </c>
      <c r="D253" s="115" t="s">
        <v>306</v>
      </c>
      <c r="E253" s="115"/>
      <c r="F253" s="115"/>
      <c r="G253" s="109" t="s">
        <v>287</v>
      </c>
      <c r="H253" s="21">
        <v>22</v>
      </c>
      <c r="I253" s="164"/>
      <c r="J253" s="23">
        <f t="shared" si="17"/>
        <v>0</v>
      </c>
    </row>
    <row r="254" spans="2:10" ht="24" x14ac:dyDescent="0.2">
      <c r="B254" s="73" t="s">
        <v>444</v>
      </c>
      <c r="C254" s="114" t="s">
        <v>506</v>
      </c>
      <c r="D254" s="115" t="s">
        <v>445</v>
      </c>
      <c r="E254" s="115"/>
      <c r="F254" s="115"/>
      <c r="G254" s="109" t="s">
        <v>287</v>
      </c>
      <c r="H254" s="21">
        <v>19</v>
      </c>
      <c r="I254" s="164"/>
      <c r="J254" s="23">
        <f t="shared" si="17"/>
        <v>0</v>
      </c>
    </row>
    <row r="255" spans="2:10" x14ac:dyDescent="0.2">
      <c r="B255" s="73" t="s">
        <v>446</v>
      </c>
      <c r="C255" s="114" t="s">
        <v>136</v>
      </c>
      <c r="D255" s="115" t="s">
        <v>447</v>
      </c>
      <c r="E255" s="115"/>
      <c r="F255" s="115"/>
      <c r="G255" s="109" t="s">
        <v>287</v>
      </c>
      <c r="H255" s="21">
        <v>19</v>
      </c>
      <c r="I255" s="164"/>
      <c r="J255" s="23">
        <f t="shared" si="17"/>
        <v>0</v>
      </c>
    </row>
    <row r="256" spans="2:10" ht="36" x14ac:dyDescent="0.2">
      <c r="B256" s="73" t="s">
        <v>448</v>
      </c>
      <c r="C256" s="114">
        <v>91860</v>
      </c>
      <c r="D256" s="115" t="s">
        <v>307</v>
      </c>
      <c r="E256" s="115"/>
      <c r="F256" s="115"/>
      <c r="G256" s="109" t="s">
        <v>555</v>
      </c>
      <c r="H256" s="21">
        <v>360</v>
      </c>
      <c r="I256" s="164"/>
      <c r="J256" s="23">
        <f t="shared" si="17"/>
        <v>0</v>
      </c>
    </row>
    <row r="257" spans="1:10" x14ac:dyDescent="0.2">
      <c r="B257" s="73" t="s">
        <v>449</v>
      </c>
      <c r="C257" s="114">
        <v>4805757</v>
      </c>
      <c r="D257" s="115" t="s">
        <v>49</v>
      </c>
      <c r="E257" s="115"/>
      <c r="F257" s="115"/>
      <c r="G257" s="109" t="s">
        <v>563</v>
      </c>
      <c r="H257" s="21">
        <v>216</v>
      </c>
      <c r="I257" s="164"/>
      <c r="J257" s="23">
        <f t="shared" si="17"/>
        <v>0</v>
      </c>
    </row>
    <row r="258" spans="1:10" x14ac:dyDescent="0.2">
      <c r="B258" s="73" t="s">
        <v>450</v>
      </c>
      <c r="C258" s="114">
        <v>4815671</v>
      </c>
      <c r="D258" s="115" t="s">
        <v>50</v>
      </c>
      <c r="E258" s="115"/>
      <c r="F258" s="115"/>
      <c r="G258" s="109" t="s">
        <v>563</v>
      </c>
      <c r="H258" s="21">
        <v>126</v>
      </c>
      <c r="I258" s="164"/>
      <c r="J258" s="23">
        <f t="shared" si="17"/>
        <v>0</v>
      </c>
    </row>
    <row r="259" spans="1:10" s="125" customFormat="1" x14ac:dyDescent="0.2">
      <c r="A259" s="124"/>
      <c r="B259" s="73" t="s">
        <v>451</v>
      </c>
      <c r="C259" s="114">
        <v>102718</v>
      </c>
      <c r="D259" s="115" t="s">
        <v>308</v>
      </c>
      <c r="E259" s="115"/>
      <c r="F259" s="115"/>
      <c r="G259" s="109" t="s">
        <v>563</v>
      </c>
      <c r="H259" s="21">
        <v>90</v>
      </c>
      <c r="I259" s="164"/>
      <c r="J259" s="23">
        <f t="shared" si="17"/>
        <v>0</v>
      </c>
    </row>
    <row r="260" spans="1:10" x14ac:dyDescent="0.2">
      <c r="B260" s="47"/>
      <c r="C260" s="47"/>
      <c r="D260" s="48"/>
      <c r="E260" s="48"/>
      <c r="F260" s="48"/>
      <c r="G260" s="49"/>
      <c r="H260" s="21" t="s">
        <v>11</v>
      </c>
      <c r="I260" s="164"/>
      <c r="J260" s="23"/>
    </row>
    <row r="261" spans="1:10" x14ac:dyDescent="0.2">
      <c r="B261" s="50"/>
      <c r="C261" s="50"/>
      <c r="D261" s="51" t="str">
        <f>"TOTAL "&amp;D202&amp;""</f>
        <v xml:space="preserve">TOTAL INSTALAÇÕES ELÉTRICAS / TELEFONIA  </v>
      </c>
      <c r="E261" s="51"/>
      <c r="F261" s="51"/>
      <c r="G261" s="52"/>
      <c r="H261" s="27" t="s">
        <v>11</v>
      </c>
      <c r="I261" s="31"/>
      <c r="J261" s="29">
        <f>SUM(J203:J260)</f>
        <v>0</v>
      </c>
    </row>
    <row r="262" spans="1:10" x14ac:dyDescent="0.2">
      <c r="B262" s="47"/>
      <c r="C262" s="47"/>
      <c r="D262" s="48"/>
      <c r="E262" s="48"/>
      <c r="F262" s="48"/>
      <c r="G262" s="49"/>
      <c r="H262" s="21" t="s">
        <v>11</v>
      </c>
      <c r="I262" s="164"/>
      <c r="J262" s="23"/>
    </row>
    <row r="263" spans="1:10" x14ac:dyDescent="0.2">
      <c r="B263" s="42" t="s">
        <v>452</v>
      </c>
      <c r="C263" s="42"/>
      <c r="D263" s="113" t="s">
        <v>309</v>
      </c>
      <c r="E263" s="44"/>
      <c r="F263" s="44"/>
      <c r="G263" s="43"/>
      <c r="H263" s="25"/>
      <c r="I263" s="31"/>
      <c r="J263" s="46"/>
    </row>
    <row r="264" spans="1:10" x14ac:dyDescent="0.2">
      <c r="B264" s="47" t="s">
        <v>453</v>
      </c>
      <c r="C264" s="47"/>
      <c r="D264" s="115" t="s">
        <v>310</v>
      </c>
      <c r="E264" s="48"/>
      <c r="F264" s="48"/>
      <c r="G264" s="49"/>
      <c r="H264" s="21"/>
      <c r="I264" s="164"/>
      <c r="J264" s="23"/>
    </row>
    <row r="265" spans="1:10" x14ac:dyDescent="0.2">
      <c r="B265" s="47" t="s">
        <v>454</v>
      </c>
      <c r="C265" s="114">
        <v>95674</v>
      </c>
      <c r="D265" s="115" t="s">
        <v>311</v>
      </c>
      <c r="E265" s="115"/>
      <c r="F265" s="115"/>
      <c r="G265" s="109" t="s">
        <v>287</v>
      </c>
      <c r="H265" s="21">
        <v>3</v>
      </c>
      <c r="I265" s="164"/>
      <c r="J265" s="23">
        <f t="shared" ref="J265:J272" si="18">ROUND(I265*H265,2)</f>
        <v>0</v>
      </c>
    </row>
    <row r="266" spans="1:10" ht="24" x14ac:dyDescent="0.2">
      <c r="B266" s="47" t="s">
        <v>455</v>
      </c>
      <c r="C266" s="114">
        <v>89362</v>
      </c>
      <c r="D266" s="115" t="s">
        <v>312</v>
      </c>
      <c r="E266" s="115"/>
      <c r="F266" s="115"/>
      <c r="G266" s="109" t="s">
        <v>287</v>
      </c>
      <c r="H266" s="21">
        <v>28</v>
      </c>
      <c r="I266" s="164"/>
      <c r="J266" s="23">
        <f t="shared" si="18"/>
        <v>0</v>
      </c>
    </row>
    <row r="267" spans="1:10" ht="36" x14ac:dyDescent="0.2">
      <c r="B267" s="47" t="s">
        <v>456</v>
      </c>
      <c r="C267" s="114">
        <v>90373</v>
      </c>
      <c r="D267" s="115" t="s">
        <v>313</v>
      </c>
      <c r="E267" s="115"/>
      <c r="F267" s="115"/>
      <c r="G267" s="109" t="s">
        <v>287</v>
      </c>
      <c r="H267" s="21">
        <v>7</v>
      </c>
      <c r="I267" s="164"/>
      <c r="J267" s="23">
        <f t="shared" si="18"/>
        <v>0</v>
      </c>
    </row>
    <row r="268" spans="1:10" ht="24" x14ac:dyDescent="0.2">
      <c r="B268" s="47" t="s">
        <v>457</v>
      </c>
      <c r="C268" s="114">
        <v>86913</v>
      </c>
      <c r="D268" s="115" t="s">
        <v>314</v>
      </c>
      <c r="E268" s="115"/>
      <c r="F268" s="115"/>
      <c r="G268" s="109" t="s">
        <v>287</v>
      </c>
      <c r="H268" s="21">
        <v>7</v>
      </c>
      <c r="I268" s="164"/>
      <c r="J268" s="23">
        <f t="shared" si="18"/>
        <v>0</v>
      </c>
    </row>
    <row r="269" spans="1:10" ht="25.5" x14ac:dyDescent="0.2">
      <c r="B269" s="47" t="s">
        <v>458</v>
      </c>
      <c r="C269" s="114">
        <v>89395</v>
      </c>
      <c r="D269" s="71" t="s">
        <v>315</v>
      </c>
      <c r="E269" s="115"/>
      <c r="F269" s="115"/>
      <c r="G269" s="109" t="s">
        <v>287</v>
      </c>
      <c r="H269" s="21">
        <v>8</v>
      </c>
      <c r="I269" s="164"/>
      <c r="J269" s="23">
        <f t="shared" si="18"/>
        <v>0</v>
      </c>
    </row>
    <row r="270" spans="1:10" ht="24" x14ac:dyDescent="0.2">
      <c r="B270" s="47" t="s">
        <v>459</v>
      </c>
      <c r="C270" s="114" t="s">
        <v>137</v>
      </c>
      <c r="D270" s="115" t="s">
        <v>316</v>
      </c>
      <c r="E270" s="115"/>
      <c r="F270" s="115"/>
      <c r="G270" s="109" t="s">
        <v>573</v>
      </c>
      <c r="H270" s="21">
        <v>1</v>
      </c>
      <c r="I270" s="164"/>
      <c r="J270" s="23">
        <f t="shared" si="18"/>
        <v>0</v>
      </c>
    </row>
    <row r="271" spans="1:10" ht="24" x14ac:dyDescent="0.2">
      <c r="B271" s="47" t="s">
        <v>460</v>
      </c>
      <c r="C271" s="114" t="s">
        <v>138</v>
      </c>
      <c r="D271" s="115" t="s">
        <v>317</v>
      </c>
      <c r="E271" s="115"/>
      <c r="F271" s="115"/>
      <c r="G271" s="109" t="s">
        <v>573</v>
      </c>
      <c r="H271" s="21">
        <v>3</v>
      </c>
      <c r="I271" s="164"/>
      <c r="J271" s="23">
        <f t="shared" si="18"/>
        <v>0</v>
      </c>
    </row>
    <row r="272" spans="1:10" ht="24" x14ac:dyDescent="0.2">
      <c r="B272" s="47" t="s">
        <v>461</v>
      </c>
      <c r="C272" s="114" t="s">
        <v>282</v>
      </c>
      <c r="D272" s="115" t="s">
        <v>318</v>
      </c>
      <c r="E272" s="115"/>
      <c r="F272" s="115"/>
      <c r="G272" s="109" t="s">
        <v>573</v>
      </c>
      <c r="H272" s="21">
        <v>9</v>
      </c>
      <c r="I272" s="164"/>
      <c r="J272" s="23">
        <f t="shared" si="18"/>
        <v>0</v>
      </c>
    </row>
    <row r="273" spans="2:10" x14ac:dyDescent="0.2">
      <c r="B273" s="47" t="s">
        <v>462</v>
      </c>
      <c r="C273" s="114"/>
      <c r="D273" s="115" t="s">
        <v>319</v>
      </c>
      <c r="E273" s="115"/>
      <c r="F273" s="115"/>
      <c r="G273" s="109"/>
      <c r="H273" s="21"/>
      <c r="I273" s="164"/>
      <c r="J273" s="23"/>
    </row>
    <row r="274" spans="2:10" ht="24" x14ac:dyDescent="0.2">
      <c r="B274" s="47" t="s">
        <v>463</v>
      </c>
      <c r="C274" s="114">
        <v>89402</v>
      </c>
      <c r="D274" s="115" t="s">
        <v>320</v>
      </c>
      <c r="E274" s="115"/>
      <c r="F274" s="115"/>
      <c r="G274" s="109" t="s">
        <v>555</v>
      </c>
      <c r="H274" s="21">
        <v>270</v>
      </c>
      <c r="I274" s="164"/>
      <c r="J274" s="23">
        <f>ROUND(I274*H274,2)</f>
        <v>0</v>
      </c>
    </row>
    <row r="275" spans="2:10" ht="24" x14ac:dyDescent="0.2">
      <c r="B275" s="47" t="s">
        <v>464</v>
      </c>
      <c r="C275" s="114">
        <v>89799</v>
      </c>
      <c r="D275" s="115" t="s">
        <v>321</v>
      </c>
      <c r="E275" s="115"/>
      <c r="F275" s="115"/>
      <c r="G275" s="109" t="s">
        <v>555</v>
      </c>
      <c r="H275" s="21">
        <v>12</v>
      </c>
      <c r="I275" s="164"/>
      <c r="J275" s="23">
        <f>ROUND(I275*H275,2)</f>
        <v>0</v>
      </c>
    </row>
    <row r="276" spans="2:10" ht="24" x14ac:dyDescent="0.2">
      <c r="B276" s="47" t="s">
        <v>465</v>
      </c>
      <c r="C276" s="114">
        <v>89800</v>
      </c>
      <c r="D276" s="115" t="s">
        <v>322</v>
      </c>
      <c r="E276" s="115"/>
      <c r="F276" s="115"/>
      <c r="G276" s="109" t="s">
        <v>555</v>
      </c>
      <c r="H276" s="21">
        <v>12</v>
      </c>
      <c r="I276" s="164"/>
      <c r="J276" s="23">
        <f>ROUND(I276*H276,2)</f>
        <v>0</v>
      </c>
    </row>
    <row r="277" spans="2:10" x14ac:dyDescent="0.2">
      <c r="B277" s="47" t="s">
        <v>466</v>
      </c>
      <c r="C277" s="114">
        <v>4805749</v>
      </c>
      <c r="D277" s="115" t="s">
        <v>286</v>
      </c>
      <c r="E277" s="115"/>
      <c r="F277" s="115"/>
      <c r="G277" s="109" t="s">
        <v>563</v>
      </c>
      <c r="H277" s="21">
        <v>26.46</v>
      </c>
      <c r="I277" s="164"/>
      <c r="J277" s="23">
        <f>ROUND(I277*H277,2)</f>
        <v>0</v>
      </c>
    </row>
    <row r="278" spans="2:10" x14ac:dyDescent="0.2">
      <c r="B278" s="47" t="s">
        <v>467</v>
      </c>
      <c r="C278" s="114">
        <v>4815671</v>
      </c>
      <c r="D278" s="115" t="s">
        <v>50</v>
      </c>
      <c r="E278" s="115"/>
      <c r="F278" s="115"/>
      <c r="G278" s="109" t="s">
        <v>563</v>
      </c>
      <c r="H278" s="21">
        <v>26.46</v>
      </c>
      <c r="I278" s="164"/>
      <c r="J278" s="23">
        <f>ROUND(I278*H278,2)</f>
        <v>0</v>
      </c>
    </row>
    <row r="279" spans="2:10" x14ac:dyDescent="0.2">
      <c r="B279" s="47"/>
      <c r="C279" s="47"/>
      <c r="D279" s="48"/>
      <c r="E279" s="48"/>
      <c r="F279" s="48"/>
      <c r="G279" s="49"/>
      <c r="H279" s="21" t="s">
        <v>11</v>
      </c>
      <c r="I279" s="164"/>
      <c r="J279" s="23"/>
    </row>
    <row r="280" spans="2:10" x14ac:dyDescent="0.2">
      <c r="B280" s="50"/>
      <c r="C280" s="50"/>
      <c r="D280" s="51" t="str">
        <f>"TOTAL "&amp;D263&amp;""</f>
        <v xml:space="preserve">TOTAL INSTALAÇÕES HIDROSSANITÁRIAS  </v>
      </c>
      <c r="E280" s="51"/>
      <c r="F280" s="51"/>
      <c r="G280" s="52"/>
      <c r="H280" s="27" t="s">
        <v>11</v>
      </c>
      <c r="I280" s="31"/>
      <c r="J280" s="29">
        <f>SUM(J263:J279)</f>
        <v>0</v>
      </c>
    </row>
    <row r="281" spans="2:10" x14ac:dyDescent="0.2">
      <c r="B281" s="42"/>
      <c r="C281" s="42"/>
      <c r="D281" s="44"/>
      <c r="E281" s="44"/>
      <c r="F281" s="44"/>
      <c r="G281" s="43"/>
      <c r="H281" s="25" t="s">
        <v>11</v>
      </c>
      <c r="I281" s="31"/>
      <c r="J281" s="46"/>
    </row>
    <row r="282" spans="2:10" x14ac:dyDescent="0.2">
      <c r="B282" s="42" t="s">
        <v>468</v>
      </c>
      <c r="C282" s="112"/>
      <c r="D282" s="130" t="s">
        <v>536</v>
      </c>
      <c r="E282" s="130"/>
      <c r="F282" s="130"/>
      <c r="G282" s="131"/>
      <c r="H282" s="25"/>
      <c r="I282" s="31"/>
      <c r="J282" s="46"/>
    </row>
    <row r="283" spans="2:10" x14ac:dyDescent="0.2">
      <c r="B283" s="47" t="s">
        <v>469</v>
      </c>
      <c r="C283" s="114"/>
      <c r="D283" s="118" t="s">
        <v>76</v>
      </c>
      <c r="E283" s="118"/>
      <c r="F283" s="118"/>
      <c r="G283" s="132"/>
      <c r="H283" s="21"/>
      <c r="I283" s="164"/>
      <c r="J283" s="46"/>
    </row>
    <row r="284" spans="2:10" ht="36" x14ac:dyDescent="0.2">
      <c r="B284" s="47" t="s">
        <v>470</v>
      </c>
      <c r="C284" s="114">
        <v>94990</v>
      </c>
      <c r="D284" s="118" t="s">
        <v>323</v>
      </c>
      <c r="E284" s="118"/>
      <c r="F284" s="118"/>
      <c r="G284" s="132" t="s">
        <v>563</v>
      </c>
      <c r="H284" s="21">
        <v>306.44</v>
      </c>
      <c r="I284" s="164"/>
      <c r="J284" s="23">
        <f>ROUND(I284*H284,2)</f>
        <v>0</v>
      </c>
    </row>
    <row r="285" spans="2:10" ht="24" x14ac:dyDescent="0.2">
      <c r="B285" s="47" t="s">
        <v>471</v>
      </c>
      <c r="C285" s="114">
        <v>93680</v>
      </c>
      <c r="D285" s="118" t="s">
        <v>324</v>
      </c>
      <c r="E285" s="118"/>
      <c r="F285" s="133"/>
      <c r="G285" s="132" t="s">
        <v>564</v>
      </c>
      <c r="H285" s="21">
        <v>3129.92</v>
      </c>
      <c r="I285" s="164"/>
      <c r="J285" s="23">
        <f>ROUND(I285*H285,2)</f>
        <v>0</v>
      </c>
    </row>
    <row r="286" spans="2:10" x14ac:dyDescent="0.2">
      <c r="B286" s="47" t="s">
        <v>472</v>
      </c>
      <c r="C286" s="114" t="s">
        <v>133</v>
      </c>
      <c r="D286" s="118" t="s">
        <v>91</v>
      </c>
      <c r="E286" s="118"/>
      <c r="F286" s="118"/>
      <c r="G286" s="132" t="s">
        <v>564</v>
      </c>
      <c r="H286" s="21">
        <v>543.89</v>
      </c>
      <c r="I286" s="164"/>
      <c r="J286" s="23">
        <f>ROUND(I286*H286,2)</f>
        <v>0</v>
      </c>
    </row>
    <row r="287" spans="2:10" x14ac:dyDescent="0.2">
      <c r="B287" s="47" t="s">
        <v>473</v>
      </c>
      <c r="C287" s="114"/>
      <c r="D287" s="115" t="s">
        <v>326</v>
      </c>
      <c r="E287" s="115"/>
      <c r="F287" s="115"/>
      <c r="G287" s="109"/>
      <c r="H287" s="21"/>
      <c r="I287" s="164"/>
      <c r="J287" s="23"/>
    </row>
    <row r="288" spans="2:10" x14ac:dyDescent="0.2">
      <c r="B288" s="47" t="s">
        <v>474</v>
      </c>
      <c r="C288" s="114">
        <v>4805749</v>
      </c>
      <c r="D288" s="115" t="s">
        <v>286</v>
      </c>
      <c r="E288" s="115"/>
      <c r="F288" s="115"/>
      <c r="G288" s="109" t="s">
        <v>563</v>
      </c>
      <c r="H288" s="21">
        <v>43.43</v>
      </c>
      <c r="I288" s="164"/>
      <c r="J288" s="23">
        <f t="shared" ref="J288:J301" si="19">ROUND(I288*H288,2)</f>
        <v>0</v>
      </c>
    </row>
    <row r="289" spans="2:10" x14ac:dyDescent="0.2">
      <c r="B289" s="47" t="s">
        <v>475</v>
      </c>
      <c r="C289" s="114">
        <v>4915608</v>
      </c>
      <c r="D289" s="115" t="s">
        <v>327</v>
      </c>
      <c r="E289" s="115"/>
      <c r="F289" s="115"/>
      <c r="G289" s="109" t="s">
        <v>564</v>
      </c>
      <c r="H289" s="21">
        <v>173.71</v>
      </c>
      <c r="I289" s="164"/>
      <c r="J289" s="23">
        <f t="shared" si="19"/>
        <v>0</v>
      </c>
    </row>
    <row r="290" spans="2:10" ht="24" x14ac:dyDescent="0.2">
      <c r="B290" s="47" t="s">
        <v>476</v>
      </c>
      <c r="C290" s="114">
        <v>1106057</v>
      </c>
      <c r="D290" s="115" t="s">
        <v>51</v>
      </c>
      <c r="E290" s="115"/>
      <c r="F290" s="115"/>
      <c r="G290" s="109" t="s">
        <v>563</v>
      </c>
      <c r="H290" s="21">
        <v>8.69</v>
      </c>
      <c r="I290" s="164"/>
      <c r="J290" s="23">
        <f t="shared" si="19"/>
        <v>0</v>
      </c>
    </row>
    <row r="291" spans="2:10" ht="24" x14ac:dyDescent="0.2">
      <c r="B291" s="47" t="s">
        <v>477</v>
      </c>
      <c r="C291" s="114">
        <v>1107892</v>
      </c>
      <c r="D291" s="115" t="s">
        <v>328</v>
      </c>
      <c r="E291" s="115"/>
      <c r="F291" s="115"/>
      <c r="G291" s="109" t="s">
        <v>563</v>
      </c>
      <c r="H291" s="21">
        <v>34.74</v>
      </c>
      <c r="I291" s="164"/>
      <c r="J291" s="23">
        <f t="shared" si="19"/>
        <v>0</v>
      </c>
    </row>
    <row r="292" spans="2:10" x14ac:dyDescent="0.2">
      <c r="B292" s="47" t="s">
        <v>478</v>
      </c>
      <c r="C292" s="114">
        <v>407819</v>
      </c>
      <c r="D292" s="115" t="s">
        <v>45</v>
      </c>
      <c r="E292" s="115"/>
      <c r="F292" s="119"/>
      <c r="G292" s="109" t="s">
        <v>553</v>
      </c>
      <c r="H292" s="21">
        <v>3474.18</v>
      </c>
      <c r="I292" s="164"/>
      <c r="J292" s="23">
        <f t="shared" si="19"/>
        <v>0</v>
      </c>
    </row>
    <row r="293" spans="2:10" ht="36" x14ac:dyDescent="0.2">
      <c r="B293" s="47" t="s">
        <v>479</v>
      </c>
      <c r="C293" s="114">
        <v>89471</v>
      </c>
      <c r="D293" s="115" t="s">
        <v>329</v>
      </c>
      <c r="E293" s="115"/>
      <c r="F293" s="115"/>
      <c r="G293" s="109" t="s">
        <v>564</v>
      </c>
      <c r="H293" s="21">
        <v>340.52</v>
      </c>
      <c r="I293" s="164"/>
      <c r="J293" s="23">
        <f t="shared" si="19"/>
        <v>0</v>
      </c>
    </row>
    <row r="294" spans="2:10" ht="24" x14ac:dyDescent="0.2">
      <c r="B294" s="47" t="s">
        <v>480</v>
      </c>
      <c r="C294" s="114">
        <v>903788</v>
      </c>
      <c r="D294" s="115" t="s">
        <v>90</v>
      </c>
      <c r="E294" s="115"/>
      <c r="F294" s="115"/>
      <c r="G294" s="109" t="s">
        <v>564</v>
      </c>
      <c r="H294" s="21">
        <v>681.05</v>
      </c>
      <c r="I294" s="164"/>
      <c r="J294" s="23">
        <f t="shared" si="19"/>
        <v>0</v>
      </c>
    </row>
    <row r="295" spans="2:10" ht="24" x14ac:dyDescent="0.2">
      <c r="B295" s="47" t="s">
        <v>481</v>
      </c>
      <c r="C295" s="114">
        <v>903789</v>
      </c>
      <c r="D295" s="115" t="s">
        <v>330</v>
      </c>
      <c r="E295" s="115"/>
      <c r="F295" s="115"/>
      <c r="G295" s="109" t="s">
        <v>564</v>
      </c>
      <c r="H295" s="21">
        <v>681.05</v>
      </c>
      <c r="I295" s="164"/>
      <c r="J295" s="23">
        <f t="shared" si="19"/>
        <v>0</v>
      </c>
    </row>
    <row r="296" spans="2:10" x14ac:dyDescent="0.2">
      <c r="B296" s="47" t="s">
        <v>482</v>
      </c>
      <c r="C296" s="114">
        <v>903860</v>
      </c>
      <c r="D296" s="115" t="s">
        <v>331</v>
      </c>
      <c r="E296" s="115"/>
      <c r="F296" s="115"/>
      <c r="G296" s="109" t="s">
        <v>564</v>
      </c>
      <c r="H296" s="21">
        <v>653.36</v>
      </c>
      <c r="I296" s="164"/>
      <c r="J296" s="23">
        <f t="shared" si="19"/>
        <v>0</v>
      </c>
    </row>
    <row r="297" spans="2:10" x14ac:dyDescent="0.2">
      <c r="B297" s="47" t="s">
        <v>483</v>
      </c>
      <c r="C297" s="114">
        <v>903818</v>
      </c>
      <c r="D297" s="115" t="s">
        <v>332</v>
      </c>
      <c r="E297" s="115"/>
      <c r="F297" s="115"/>
      <c r="G297" s="109" t="s">
        <v>564</v>
      </c>
      <c r="H297" s="21">
        <v>653.36</v>
      </c>
      <c r="I297" s="164"/>
      <c r="J297" s="23">
        <f t="shared" si="19"/>
        <v>0</v>
      </c>
    </row>
    <row r="298" spans="2:10" x14ac:dyDescent="0.2">
      <c r="B298" s="47" t="s">
        <v>484</v>
      </c>
      <c r="C298" s="114" t="s">
        <v>340</v>
      </c>
      <c r="D298" s="115" t="s">
        <v>574</v>
      </c>
      <c r="E298" s="115"/>
      <c r="F298" s="115"/>
      <c r="G298" s="109" t="s">
        <v>555</v>
      </c>
      <c r="H298" s="21">
        <v>579.03</v>
      </c>
      <c r="I298" s="164"/>
      <c r="J298" s="23">
        <f t="shared" si="19"/>
        <v>0</v>
      </c>
    </row>
    <row r="299" spans="2:10" x14ac:dyDescent="0.2">
      <c r="B299" s="47" t="s">
        <v>485</v>
      </c>
      <c r="C299" s="114" t="s">
        <v>341</v>
      </c>
      <c r="D299" s="115" t="s">
        <v>333</v>
      </c>
      <c r="E299" s="115"/>
      <c r="F299" s="115"/>
      <c r="G299" s="109" t="s">
        <v>555</v>
      </c>
      <c r="H299" s="21">
        <v>66.930000000000007</v>
      </c>
      <c r="I299" s="164"/>
      <c r="J299" s="23">
        <f t="shared" si="19"/>
        <v>0</v>
      </c>
    </row>
    <row r="300" spans="2:10" x14ac:dyDescent="0.2">
      <c r="B300" s="47" t="s">
        <v>486</v>
      </c>
      <c r="C300" s="114" t="s">
        <v>342</v>
      </c>
      <c r="D300" s="115" t="s">
        <v>334</v>
      </c>
      <c r="E300" s="115"/>
      <c r="F300" s="115"/>
      <c r="G300" s="109" t="s">
        <v>555</v>
      </c>
      <c r="H300" s="21">
        <v>579.03</v>
      </c>
      <c r="I300" s="164"/>
      <c r="J300" s="23">
        <f t="shared" si="19"/>
        <v>0</v>
      </c>
    </row>
    <row r="301" spans="2:10" ht="24" x14ac:dyDescent="0.2">
      <c r="B301" s="47" t="s">
        <v>487</v>
      </c>
      <c r="C301" s="114">
        <v>2003379</v>
      </c>
      <c r="D301" s="115" t="s">
        <v>488</v>
      </c>
      <c r="E301" s="115"/>
      <c r="F301" s="115"/>
      <c r="G301" s="109" t="s">
        <v>555</v>
      </c>
      <c r="H301" s="21">
        <v>153.6</v>
      </c>
      <c r="I301" s="164"/>
      <c r="J301" s="23">
        <f t="shared" si="19"/>
        <v>0</v>
      </c>
    </row>
    <row r="302" spans="2:10" x14ac:dyDescent="0.2">
      <c r="B302" s="47" t="s">
        <v>489</v>
      </c>
      <c r="C302" s="114"/>
      <c r="D302" s="115" t="s">
        <v>335</v>
      </c>
      <c r="E302" s="115"/>
      <c r="F302" s="115"/>
      <c r="G302" s="109"/>
      <c r="H302" s="21"/>
      <c r="I302" s="164"/>
      <c r="J302" s="23"/>
    </row>
    <row r="303" spans="2:10" x14ac:dyDescent="0.2">
      <c r="B303" s="47" t="s">
        <v>490</v>
      </c>
      <c r="C303" s="114">
        <v>4805749</v>
      </c>
      <c r="D303" s="115" t="s">
        <v>286</v>
      </c>
      <c r="E303" s="115"/>
      <c r="F303" s="115"/>
      <c r="G303" s="109" t="s">
        <v>563</v>
      </c>
      <c r="H303" s="21">
        <v>31.09</v>
      </c>
      <c r="I303" s="164"/>
      <c r="J303" s="23">
        <f t="shared" ref="J303:J316" si="20">ROUND(I303*H303,2)</f>
        <v>0</v>
      </c>
    </row>
    <row r="304" spans="2:10" x14ac:dyDescent="0.2">
      <c r="B304" s="47" t="s">
        <v>491</v>
      </c>
      <c r="C304" s="114">
        <v>4915608</v>
      </c>
      <c r="D304" s="115" t="s">
        <v>327</v>
      </c>
      <c r="E304" s="115"/>
      <c r="F304" s="115"/>
      <c r="G304" s="109" t="s">
        <v>564</v>
      </c>
      <c r="H304" s="21">
        <v>69.09</v>
      </c>
      <c r="I304" s="164"/>
      <c r="J304" s="23">
        <f t="shared" si="20"/>
        <v>0</v>
      </c>
    </row>
    <row r="305" spans="2:10" x14ac:dyDescent="0.2">
      <c r="B305" s="47" t="s">
        <v>492</v>
      </c>
      <c r="C305" s="114">
        <v>4815671</v>
      </c>
      <c r="D305" s="115" t="s">
        <v>493</v>
      </c>
      <c r="E305" s="115"/>
      <c r="F305" s="115"/>
      <c r="G305" s="109" t="s">
        <v>563</v>
      </c>
      <c r="H305" s="21">
        <v>3.27</v>
      </c>
      <c r="I305" s="164"/>
      <c r="J305" s="23">
        <f t="shared" si="20"/>
        <v>0</v>
      </c>
    </row>
    <row r="306" spans="2:10" x14ac:dyDescent="0.2">
      <c r="B306" s="47" t="s">
        <v>494</v>
      </c>
      <c r="C306" s="114" t="s">
        <v>343</v>
      </c>
      <c r="D306" s="115" t="s">
        <v>336</v>
      </c>
      <c r="E306" s="115"/>
      <c r="F306" s="115"/>
      <c r="G306" s="109" t="s">
        <v>555</v>
      </c>
      <c r="H306" s="21">
        <v>173</v>
      </c>
      <c r="I306" s="164"/>
      <c r="J306" s="23">
        <f t="shared" si="20"/>
        <v>0</v>
      </c>
    </row>
    <row r="307" spans="2:10" ht="24" x14ac:dyDescent="0.2">
      <c r="B307" s="47" t="s">
        <v>495</v>
      </c>
      <c r="C307" s="114">
        <v>1106057</v>
      </c>
      <c r="D307" s="115" t="s">
        <v>51</v>
      </c>
      <c r="E307" s="115"/>
      <c r="F307" s="115"/>
      <c r="G307" s="109" t="s">
        <v>563</v>
      </c>
      <c r="H307" s="21">
        <v>5.01</v>
      </c>
      <c r="I307" s="164"/>
      <c r="J307" s="23">
        <f t="shared" si="20"/>
        <v>0</v>
      </c>
    </row>
    <row r="308" spans="2:10" ht="24" x14ac:dyDescent="0.2">
      <c r="B308" s="47" t="s">
        <v>496</v>
      </c>
      <c r="C308" s="114">
        <v>1107892</v>
      </c>
      <c r="D308" s="115" t="s">
        <v>328</v>
      </c>
      <c r="E308" s="115"/>
      <c r="F308" s="115"/>
      <c r="G308" s="109" t="s">
        <v>563</v>
      </c>
      <c r="H308" s="21">
        <v>36.68</v>
      </c>
      <c r="I308" s="164"/>
      <c r="J308" s="23">
        <f t="shared" si="20"/>
        <v>0</v>
      </c>
    </row>
    <row r="309" spans="2:10" ht="24" x14ac:dyDescent="0.2">
      <c r="B309" s="47" t="s">
        <v>497</v>
      </c>
      <c r="C309" s="114">
        <v>3108013</v>
      </c>
      <c r="D309" s="115" t="s">
        <v>337</v>
      </c>
      <c r="E309" s="115"/>
      <c r="F309" s="115"/>
      <c r="G309" s="109" t="s">
        <v>564</v>
      </c>
      <c r="H309" s="21">
        <v>456.32</v>
      </c>
      <c r="I309" s="164"/>
      <c r="J309" s="23">
        <f t="shared" si="20"/>
        <v>0</v>
      </c>
    </row>
    <row r="310" spans="2:10" x14ac:dyDescent="0.2">
      <c r="B310" s="47" t="s">
        <v>498</v>
      </c>
      <c r="C310" s="114">
        <v>407819</v>
      </c>
      <c r="D310" s="115" t="s">
        <v>45</v>
      </c>
      <c r="E310" s="115"/>
      <c r="F310" s="115"/>
      <c r="G310" s="109" t="s">
        <v>553</v>
      </c>
      <c r="H310" s="21">
        <v>3668</v>
      </c>
      <c r="I310" s="164"/>
      <c r="J310" s="23">
        <f t="shared" si="20"/>
        <v>0</v>
      </c>
    </row>
    <row r="311" spans="2:10" ht="36" x14ac:dyDescent="0.2">
      <c r="B311" s="47" t="s">
        <v>499</v>
      </c>
      <c r="C311" s="114">
        <v>89471</v>
      </c>
      <c r="D311" s="115" t="s">
        <v>329</v>
      </c>
      <c r="E311" s="115"/>
      <c r="F311" s="115"/>
      <c r="G311" s="109" t="s">
        <v>564</v>
      </c>
      <c r="H311" s="21">
        <v>771.19</v>
      </c>
      <c r="I311" s="164"/>
      <c r="J311" s="23">
        <f t="shared" si="20"/>
        <v>0</v>
      </c>
    </row>
    <row r="312" spans="2:10" ht="24" x14ac:dyDescent="0.2">
      <c r="B312" s="47" t="s">
        <v>500</v>
      </c>
      <c r="C312" s="114">
        <v>903788</v>
      </c>
      <c r="D312" s="115" t="s">
        <v>90</v>
      </c>
      <c r="E312" s="115"/>
      <c r="F312" s="115"/>
      <c r="G312" s="109" t="s">
        <v>564</v>
      </c>
      <c r="H312" s="21">
        <v>1727.36</v>
      </c>
      <c r="I312" s="164"/>
      <c r="J312" s="23">
        <f t="shared" si="20"/>
        <v>0</v>
      </c>
    </row>
    <row r="313" spans="2:10" ht="24" x14ac:dyDescent="0.2">
      <c r="B313" s="47" t="s">
        <v>501</v>
      </c>
      <c r="C313" s="114">
        <v>903789</v>
      </c>
      <c r="D313" s="115" t="s">
        <v>330</v>
      </c>
      <c r="E313" s="115"/>
      <c r="F313" s="115"/>
      <c r="G313" s="109" t="s">
        <v>564</v>
      </c>
      <c r="H313" s="21">
        <v>1727.36</v>
      </c>
      <c r="I313" s="164"/>
      <c r="J313" s="23">
        <f t="shared" si="20"/>
        <v>0</v>
      </c>
    </row>
    <row r="314" spans="2:10" x14ac:dyDescent="0.2">
      <c r="B314" s="47" t="s">
        <v>502</v>
      </c>
      <c r="C314" s="114">
        <v>903860</v>
      </c>
      <c r="D314" s="115" t="s">
        <v>331</v>
      </c>
      <c r="E314" s="115"/>
      <c r="F314" s="115"/>
      <c r="G314" s="109" t="s">
        <v>564</v>
      </c>
      <c r="H314" s="21">
        <v>1727.36</v>
      </c>
      <c r="I314" s="164"/>
      <c r="J314" s="23">
        <f t="shared" si="20"/>
        <v>0</v>
      </c>
    </row>
    <row r="315" spans="2:10" x14ac:dyDescent="0.2">
      <c r="B315" s="47" t="s">
        <v>503</v>
      </c>
      <c r="C315" s="114">
        <v>903818</v>
      </c>
      <c r="D315" s="115" t="s">
        <v>332</v>
      </c>
      <c r="E315" s="115"/>
      <c r="F315" s="115"/>
      <c r="G315" s="109" t="s">
        <v>564</v>
      </c>
      <c r="H315" s="21">
        <v>1727.36</v>
      </c>
      <c r="I315" s="164"/>
      <c r="J315" s="23">
        <f t="shared" si="20"/>
        <v>0</v>
      </c>
    </row>
    <row r="316" spans="2:10" ht="24" x14ac:dyDescent="0.2">
      <c r="B316" s="47" t="s">
        <v>504</v>
      </c>
      <c r="C316" s="114" t="s">
        <v>344</v>
      </c>
      <c r="D316" s="115" t="s">
        <v>338</v>
      </c>
      <c r="E316" s="115"/>
      <c r="F316" s="115"/>
      <c r="G316" s="109" t="s">
        <v>555</v>
      </c>
      <c r="H316" s="21">
        <v>33.32</v>
      </c>
      <c r="I316" s="164"/>
      <c r="J316" s="23">
        <f t="shared" si="20"/>
        <v>0</v>
      </c>
    </row>
    <row r="317" spans="2:10" x14ac:dyDescent="0.2">
      <c r="B317" s="47"/>
      <c r="C317" s="47"/>
      <c r="D317" s="48"/>
      <c r="E317" s="48"/>
      <c r="F317" s="48"/>
      <c r="G317" s="49"/>
      <c r="H317" s="21" t="s">
        <v>11</v>
      </c>
      <c r="I317" s="164"/>
      <c r="J317" s="23"/>
    </row>
    <row r="318" spans="2:10" x14ac:dyDescent="0.2">
      <c r="B318" s="50"/>
      <c r="C318" s="50"/>
      <c r="D318" s="51" t="str">
        <f>"TOTAL "&amp;D282&amp;""</f>
        <v>TOTAL URBANIZAÇÃO</v>
      </c>
      <c r="E318" s="51"/>
      <c r="F318" s="51"/>
      <c r="G318" s="52"/>
      <c r="H318" s="27" t="s">
        <v>11</v>
      </c>
      <c r="I318" s="31"/>
      <c r="J318" s="29">
        <f>SUM(J282:J317)</f>
        <v>0</v>
      </c>
    </row>
    <row r="319" spans="2:10" x14ac:dyDescent="0.2">
      <c r="B319" s="47"/>
      <c r="C319" s="47"/>
      <c r="D319" s="48"/>
      <c r="E319" s="48"/>
      <c r="F319" s="48"/>
      <c r="G319" s="49"/>
      <c r="H319" s="21" t="s">
        <v>11</v>
      </c>
      <c r="I319" s="164"/>
      <c r="J319" s="23"/>
    </row>
    <row r="320" spans="2:10" x14ac:dyDescent="0.2">
      <c r="B320" s="42" t="s">
        <v>349</v>
      </c>
      <c r="C320" s="42"/>
      <c r="D320" s="44" t="s">
        <v>279</v>
      </c>
      <c r="E320" s="44"/>
      <c r="F320" s="44"/>
      <c r="G320" s="43"/>
      <c r="H320" s="25"/>
      <c r="I320" s="31"/>
      <c r="J320" s="46"/>
    </row>
    <row r="321" spans="2:10" x14ac:dyDescent="0.2">
      <c r="B321" s="47" t="s">
        <v>350</v>
      </c>
      <c r="C321" s="114" t="s">
        <v>345</v>
      </c>
      <c r="D321" s="48" t="s">
        <v>117</v>
      </c>
      <c r="E321" s="48"/>
      <c r="F321" s="48"/>
      <c r="G321" s="49" t="s">
        <v>287</v>
      </c>
      <c r="H321" s="21">
        <v>1</v>
      </c>
      <c r="I321" s="164"/>
      <c r="J321" s="23">
        <f>ROUND(I321*H321,2)</f>
        <v>0</v>
      </c>
    </row>
    <row r="322" spans="2:10" x14ac:dyDescent="0.2">
      <c r="B322" s="47" t="s">
        <v>351</v>
      </c>
      <c r="C322" s="114" t="s">
        <v>346</v>
      </c>
      <c r="D322" s="48" t="s">
        <v>118</v>
      </c>
      <c r="E322" s="48"/>
      <c r="F322" s="48"/>
      <c r="G322" s="49" t="s">
        <v>287</v>
      </c>
      <c r="H322" s="21">
        <v>1</v>
      </c>
      <c r="I322" s="164"/>
      <c r="J322" s="23">
        <f>ROUND(I322*H322,2)</f>
        <v>0</v>
      </c>
    </row>
    <row r="323" spans="2:10" x14ac:dyDescent="0.2">
      <c r="B323" s="47" t="s">
        <v>352</v>
      </c>
      <c r="C323" s="114" t="s">
        <v>505</v>
      </c>
      <c r="D323" s="48" t="s">
        <v>119</v>
      </c>
      <c r="E323" s="48"/>
      <c r="F323" s="48"/>
      <c r="G323" s="49" t="s">
        <v>287</v>
      </c>
      <c r="H323" s="21">
        <v>1</v>
      </c>
      <c r="I323" s="164"/>
      <c r="J323" s="23">
        <f>ROUND(I323*H323,2)</f>
        <v>0</v>
      </c>
    </row>
    <row r="324" spans="2:10" x14ac:dyDescent="0.2">
      <c r="B324" s="47"/>
      <c r="C324" s="47"/>
      <c r="D324" s="48"/>
      <c r="E324" s="48"/>
      <c r="F324" s="48"/>
      <c r="G324" s="49"/>
      <c r="H324" s="21" t="s">
        <v>11</v>
      </c>
      <c r="I324" s="164"/>
      <c r="J324" s="23"/>
    </row>
    <row r="325" spans="2:10" x14ac:dyDescent="0.2">
      <c r="B325" s="50"/>
      <c r="C325" s="50"/>
      <c r="D325" s="51" t="str">
        <f>"TOTAL "&amp;D320&amp;""</f>
        <v>TOTAL ADMINISTRAÇÃO LOCAL, CANTEIRO E MOBILIZAÇÃO E DESMOBILIZAÇÃO</v>
      </c>
      <c r="E325" s="51"/>
      <c r="F325" s="51"/>
      <c r="G325" s="52"/>
      <c r="H325" s="27" t="s">
        <v>11</v>
      </c>
      <c r="I325" s="31"/>
      <c r="J325" s="29">
        <f>SUM(J321:J324)</f>
        <v>0</v>
      </c>
    </row>
    <row r="326" spans="2:10" x14ac:dyDescent="0.2">
      <c r="B326" s="42"/>
      <c r="C326" s="42"/>
      <c r="D326" s="44"/>
      <c r="E326" s="44"/>
      <c r="F326" s="44"/>
      <c r="G326" s="43"/>
      <c r="H326" s="25" t="s">
        <v>11</v>
      </c>
      <c r="I326" s="31"/>
      <c r="J326" s="46"/>
    </row>
    <row r="327" spans="2:10" x14ac:dyDescent="0.2">
      <c r="B327" s="47"/>
      <c r="C327" s="47"/>
      <c r="D327" s="48"/>
      <c r="E327" s="48"/>
      <c r="F327" s="48"/>
      <c r="G327" s="49"/>
      <c r="H327" s="21"/>
      <c r="I327" s="164"/>
      <c r="J327" s="23"/>
    </row>
    <row r="328" spans="2:10" x14ac:dyDescent="0.2">
      <c r="B328" s="53"/>
      <c r="C328" s="53"/>
      <c r="D328" s="55" t="s">
        <v>9</v>
      </c>
      <c r="E328" s="55"/>
      <c r="F328" s="55"/>
      <c r="G328" s="54"/>
      <c r="H328" s="30"/>
      <c r="I328" s="31"/>
      <c r="J328" s="32">
        <f>J173+J149+J200+J325+J261+J132+J62+J24+J39+J318+J280</f>
        <v>0</v>
      </c>
    </row>
    <row r="330" spans="2:10" x14ac:dyDescent="0.2">
      <c r="B330" s="72"/>
      <c r="C330" s="72"/>
    </row>
  </sheetData>
  <mergeCells count="15">
    <mergeCell ref="I7:J7"/>
    <mergeCell ref="F2:J3"/>
    <mergeCell ref="B7:B8"/>
    <mergeCell ref="D7:D8"/>
    <mergeCell ref="E7:E8"/>
    <mergeCell ref="F7:F8"/>
    <mergeCell ref="G7:G8"/>
    <mergeCell ref="H7:H8"/>
    <mergeCell ref="C7:C8"/>
    <mergeCell ref="F4:I6"/>
    <mergeCell ref="J4:J6"/>
    <mergeCell ref="B2:E2"/>
    <mergeCell ref="B3:E3"/>
    <mergeCell ref="B4:E4"/>
    <mergeCell ref="B6:E6"/>
  </mergeCells>
  <phoneticPr fontId="34" type="noConversion"/>
  <printOptions horizontalCentered="1"/>
  <pageMargins left="0.19685039370078741" right="0.15748031496062992" top="0.51181102362204722" bottom="0.51181102362204722" header="0.31496062992125984" footer="0.31496062992125984"/>
  <pageSetup paperSize="9" scale="97" fitToHeight="100" orientation="landscape" cellComments="atEnd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B2:H51"/>
  <sheetViews>
    <sheetView showGridLines="0" zoomScaleNormal="100" workbookViewId="0">
      <selection activeCell="H14" sqref="H14"/>
    </sheetView>
  </sheetViews>
  <sheetFormatPr defaultRowHeight="15" x14ac:dyDescent="0.25"/>
  <cols>
    <col min="1" max="1" width="9.140625" style="33"/>
    <col min="2" max="2" width="7.7109375" style="33" customWidth="1"/>
    <col min="3" max="3" width="39" style="33" customWidth="1"/>
    <col min="4" max="5" width="20.5703125" style="33" customWidth="1"/>
    <col min="6" max="8" width="10.140625" style="33" bestFit="1" customWidth="1"/>
    <col min="9" max="16384" width="9.140625" style="33"/>
  </cols>
  <sheetData>
    <row r="2" spans="2:8" x14ac:dyDescent="0.25">
      <c r="B2" s="184" t="s">
        <v>4</v>
      </c>
      <c r="C2" s="185"/>
      <c r="D2" s="184" t="s">
        <v>17</v>
      </c>
      <c r="E2" s="185"/>
    </row>
    <row r="3" spans="2:8" x14ac:dyDescent="0.25">
      <c r="B3" s="186" t="s">
        <v>18</v>
      </c>
      <c r="C3" s="187"/>
      <c r="D3" s="192" t="s">
        <v>511</v>
      </c>
      <c r="E3" s="187"/>
    </row>
    <row r="4" spans="2:8" x14ac:dyDescent="0.25">
      <c r="B4" s="98"/>
      <c r="C4" s="98"/>
      <c r="D4" s="99"/>
      <c r="E4" s="100"/>
    </row>
    <row r="5" spans="2:8" s="102" customFormat="1" ht="12.75" x14ac:dyDescent="0.2">
      <c r="B5" s="101" t="s">
        <v>149</v>
      </c>
      <c r="C5" s="101" t="s">
        <v>0</v>
      </c>
      <c r="D5" s="188" t="s">
        <v>281</v>
      </c>
      <c r="E5" s="189"/>
    </row>
    <row r="6" spans="2:8" x14ac:dyDescent="0.25">
      <c r="B6" s="103">
        <v>1</v>
      </c>
      <c r="C6" s="69" t="s">
        <v>25</v>
      </c>
      <c r="D6" s="190"/>
      <c r="E6" s="191"/>
      <c r="G6" s="41"/>
    </row>
    <row r="7" spans="2:8" x14ac:dyDescent="0.25">
      <c r="B7" s="103">
        <v>2</v>
      </c>
      <c r="C7" s="69" t="s">
        <v>29</v>
      </c>
      <c r="D7" s="190"/>
      <c r="E7" s="191"/>
      <c r="G7" s="41"/>
    </row>
    <row r="8" spans="2:8" x14ac:dyDescent="0.25">
      <c r="B8" s="103">
        <v>3</v>
      </c>
      <c r="C8" s="69" t="s">
        <v>37</v>
      </c>
      <c r="D8" s="190"/>
      <c r="E8" s="191"/>
      <c r="G8" s="41"/>
    </row>
    <row r="9" spans="2:8" x14ac:dyDescent="0.25">
      <c r="B9" s="103">
        <v>4</v>
      </c>
      <c r="C9" s="69" t="s">
        <v>42</v>
      </c>
      <c r="D9" s="190"/>
      <c r="E9" s="191"/>
      <c r="G9" s="41"/>
    </row>
    <row r="10" spans="2:8" x14ac:dyDescent="0.25">
      <c r="B10" s="103">
        <v>5</v>
      </c>
      <c r="C10" s="69" t="s">
        <v>76</v>
      </c>
      <c r="D10" s="190"/>
      <c r="E10" s="191"/>
      <c r="G10" s="41"/>
      <c r="H10" s="107"/>
    </row>
    <row r="11" spans="2:8" x14ac:dyDescent="0.25">
      <c r="B11" s="103">
        <v>6</v>
      </c>
      <c r="C11" s="69" t="s">
        <v>87</v>
      </c>
      <c r="D11" s="190"/>
      <c r="E11" s="191"/>
      <c r="G11" s="41"/>
    </row>
    <row r="12" spans="2:8" x14ac:dyDescent="0.25">
      <c r="B12" s="103">
        <v>7</v>
      </c>
      <c r="C12" s="69" t="s">
        <v>93</v>
      </c>
      <c r="D12" s="190"/>
      <c r="E12" s="191"/>
      <c r="G12" s="41"/>
      <c r="H12" s="107"/>
    </row>
    <row r="13" spans="2:8" x14ac:dyDescent="0.25">
      <c r="B13" s="103">
        <v>8</v>
      </c>
      <c r="C13" s="69" t="s">
        <v>100</v>
      </c>
      <c r="D13" s="190"/>
      <c r="E13" s="191"/>
      <c r="G13" s="41"/>
    </row>
    <row r="14" spans="2:8" x14ac:dyDescent="0.25">
      <c r="B14" s="103">
        <v>9</v>
      </c>
      <c r="C14" s="69" t="str">
        <f>PLQ!D263</f>
        <v xml:space="preserve">INSTALAÇÕES HIDROSSANITÁRIAS  </v>
      </c>
      <c r="D14" s="190"/>
      <c r="E14" s="191"/>
      <c r="G14" s="41"/>
    </row>
    <row r="15" spans="2:8" x14ac:dyDescent="0.25">
      <c r="B15" s="103">
        <v>10</v>
      </c>
      <c r="C15" s="69" t="str">
        <f>PLQ!D282</f>
        <v>URBANIZAÇÃO</v>
      </c>
      <c r="D15" s="190"/>
      <c r="E15" s="191"/>
      <c r="G15" s="41"/>
    </row>
    <row r="16" spans="2:8" ht="25.5" x14ac:dyDescent="0.25">
      <c r="B16" s="103">
        <v>11</v>
      </c>
      <c r="C16" s="69" t="s">
        <v>279</v>
      </c>
      <c r="D16" s="190"/>
      <c r="E16" s="191"/>
      <c r="G16" s="41"/>
    </row>
    <row r="17" spans="2:7" x14ac:dyDescent="0.25">
      <c r="B17" s="103"/>
      <c r="C17" s="69"/>
      <c r="D17" s="96"/>
      <c r="E17" s="97"/>
      <c r="G17" s="41"/>
    </row>
    <row r="18" spans="2:7" x14ac:dyDescent="0.25">
      <c r="B18" s="70"/>
      <c r="C18" s="70" t="s">
        <v>280</v>
      </c>
      <c r="D18" s="193">
        <f>SUM(D6:E17)</f>
        <v>0</v>
      </c>
      <c r="E18" s="194"/>
      <c r="F18" s="91"/>
      <c r="G18" s="91"/>
    </row>
    <row r="19" spans="2:7" x14ac:dyDescent="0.25">
      <c r="B19" s="195"/>
      <c r="C19" s="196"/>
      <c r="D19" s="196"/>
      <c r="E19" s="197"/>
    </row>
    <row r="20" spans="2:7" x14ac:dyDescent="0.25">
      <c r="B20" s="200" t="str">
        <f>PLQ!B2</f>
        <v>LOCAL: RUA BENJAMIN CONSTANT</v>
      </c>
      <c r="C20" s="201"/>
      <c r="D20" s="198" t="str">
        <f>PLQ!F2</f>
        <v>PROJETO EXECUTIVO DE ENGENHARIA DO VIADUTO BENJAMIN CONSTANT</v>
      </c>
      <c r="E20" s="199"/>
    </row>
    <row r="21" spans="2:7" x14ac:dyDescent="0.25">
      <c r="B21" s="202" t="str">
        <f>PLQ!B3</f>
        <v>TRECHO: JUIZ DE FORA/MINAS GERAIS</v>
      </c>
      <c r="C21" s="203"/>
      <c r="D21" s="199"/>
      <c r="E21" s="199"/>
    </row>
    <row r="22" spans="2:7" x14ac:dyDescent="0.25">
      <c r="B22" s="202" t="str">
        <f>PLQ!B4</f>
        <v>EXTENSÃO: 360,00M</v>
      </c>
      <c r="C22" s="203"/>
      <c r="D22" s="199"/>
      <c r="E22" s="199"/>
    </row>
    <row r="23" spans="2:7" x14ac:dyDescent="0.25">
      <c r="B23" s="202" t="str">
        <f>PLQ!B6</f>
        <v>DATA BASE: JULHO/2021 - ONERADO</v>
      </c>
      <c r="C23" s="203"/>
      <c r="D23" s="199" t="s">
        <v>19</v>
      </c>
      <c r="E23" s="199" t="s">
        <v>20</v>
      </c>
    </row>
    <row r="24" spans="2:7" x14ac:dyDescent="0.25">
      <c r="B24" s="204"/>
      <c r="C24" s="205"/>
      <c r="D24" s="199"/>
      <c r="E24" s="199"/>
    </row>
    <row r="25" spans="2:7" x14ac:dyDescent="0.25">
      <c r="B25" s="68"/>
      <c r="C25" s="68"/>
      <c r="D25" s="68"/>
      <c r="E25" s="68"/>
    </row>
    <row r="26" spans="2:7" x14ac:dyDescent="0.25">
      <c r="B26" s="68"/>
      <c r="C26" s="68"/>
      <c r="D26" s="68"/>
      <c r="E26" s="68"/>
    </row>
    <row r="27" spans="2:7" x14ac:dyDescent="0.25">
      <c r="B27" s="68"/>
      <c r="C27" s="68"/>
      <c r="D27" s="68"/>
      <c r="E27" s="68"/>
    </row>
    <row r="28" spans="2:7" x14ac:dyDescent="0.25">
      <c r="B28" s="68"/>
      <c r="C28" s="68"/>
      <c r="D28" s="68"/>
      <c r="E28" s="68"/>
    </row>
    <row r="29" spans="2:7" x14ac:dyDescent="0.25">
      <c r="B29" s="68"/>
      <c r="C29" s="68"/>
      <c r="D29" s="68"/>
      <c r="E29" s="68"/>
    </row>
    <row r="30" spans="2:7" x14ac:dyDescent="0.25">
      <c r="B30" s="68"/>
      <c r="C30" s="68"/>
      <c r="D30" s="68"/>
      <c r="E30" s="68"/>
    </row>
    <row r="31" spans="2:7" x14ac:dyDescent="0.25">
      <c r="B31" s="68"/>
      <c r="C31" s="68"/>
      <c r="D31" s="68"/>
      <c r="E31" s="68"/>
    </row>
    <row r="32" spans="2:7" x14ac:dyDescent="0.25">
      <c r="B32" s="68"/>
      <c r="C32" s="68"/>
      <c r="D32" s="68"/>
      <c r="E32" s="68"/>
    </row>
    <row r="33" spans="2:5" x14ac:dyDescent="0.25">
      <c r="B33" s="68"/>
      <c r="C33" s="68"/>
      <c r="D33" s="68"/>
      <c r="E33" s="68"/>
    </row>
    <row r="34" spans="2:5" x14ac:dyDescent="0.25">
      <c r="B34" s="68"/>
      <c r="C34" s="68"/>
      <c r="D34" s="68"/>
      <c r="E34" s="68"/>
    </row>
    <row r="35" spans="2:5" x14ac:dyDescent="0.25">
      <c r="B35" s="68"/>
      <c r="C35" s="68"/>
      <c r="D35" s="68"/>
      <c r="E35" s="68"/>
    </row>
    <row r="36" spans="2:5" x14ac:dyDescent="0.25">
      <c r="B36" s="68"/>
      <c r="C36" s="68"/>
      <c r="D36" s="68"/>
      <c r="E36" s="68"/>
    </row>
    <row r="37" spans="2:5" x14ac:dyDescent="0.25">
      <c r="B37" s="68"/>
      <c r="C37" s="68"/>
      <c r="D37" s="68"/>
      <c r="E37" s="68"/>
    </row>
    <row r="38" spans="2:5" x14ac:dyDescent="0.25">
      <c r="B38" s="68"/>
      <c r="C38" s="68"/>
      <c r="D38" s="68"/>
      <c r="E38" s="68"/>
    </row>
    <row r="39" spans="2:5" x14ac:dyDescent="0.25">
      <c r="B39" s="68"/>
      <c r="C39" s="68"/>
      <c r="D39" s="68"/>
      <c r="E39" s="68"/>
    </row>
    <row r="40" spans="2:5" x14ac:dyDescent="0.25">
      <c r="B40" s="68"/>
      <c r="C40" s="68"/>
      <c r="D40" s="68"/>
      <c r="E40" s="68"/>
    </row>
    <row r="41" spans="2:5" x14ac:dyDescent="0.25">
      <c r="B41" s="68"/>
      <c r="C41" s="68"/>
      <c r="D41" s="68"/>
      <c r="E41" s="68"/>
    </row>
    <row r="42" spans="2:5" x14ac:dyDescent="0.25">
      <c r="B42" s="68"/>
      <c r="C42" s="68"/>
      <c r="D42" s="68"/>
      <c r="E42" s="68"/>
    </row>
    <row r="43" spans="2:5" x14ac:dyDescent="0.25">
      <c r="B43" s="68"/>
      <c r="C43" s="68"/>
      <c r="D43" s="68"/>
      <c r="E43" s="68"/>
    </row>
    <row r="44" spans="2:5" x14ac:dyDescent="0.25">
      <c r="B44" s="68"/>
      <c r="C44" s="68"/>
      <c r="D44" s="68"/>
      <c r="E44" s="68"/>
    </row>
    <row r="45" spans="2:5" x14ac:dyDescent="0.25">
      <c r="B45" s="68"/>
      <c r="C45" s="68"/>
      <c r="D45" s="68"/>
      <c r="E45" s="68"/>
    </row>
    <row r="46" spans="2:5" x14ac:dyDescent="0.25">
      <c r="B46" s="68"/>
      <c r="C46" s="68"/>
      <c r="D46" s="68"/>
      <c r="E46" s="68"/>
    </row>
    <row r="47" spans="2:5" x14ac:dyDescent="0.25">
      <c r="B47" s="68"/>
      <c r="C47" s="68"/>
      <c r="D47" s="68"/>
      <c r="E47" s="68"/>
    </row>
    <row r="48" spans="2:5" x14ac:dyDescent="0.25">
      <c r="B48" s="68"/>
      <c r="C48" s="68"/>
      <c r="D48" s="68"/>
      <c r="E48" s="68"/>
    </row>
    <row r="49" spans="2:5" x14ac:dyDescent="0.25">
      <c r="B49" s="68"/>
      <c r="C49" s="68"/>
      <c r="D49" s="68"/>
      <c r="E49" s="68"/>
    </row>
    <row r="50" spans="2:5" x14ac:dyDescent="0.25">
      <c r="B50" s="68"/>
      <c r="C50" s="68"/>
      <c r="D50" s="68"/>
      <c r="E50" s="68"/>
    </row>
    <row r="51" spans="2:5" x14ac:dyDescent="0.25">
      <c r="B51" s="68"/>
      <c r="C51" s="68"/>
      <c r="D51" s="68"/>
      <c r="E51" s="68"/>
    </row>
  </sheetData>
  <mergeCells count="26">
    <mergeCell ref="B19:E19"/>
    <mergeCell ref="D20:E22"/>
    <mergeCell ref="D23:D24"/>
    <mergeCell ref="E23:E24"/>
    <mergeCell ref="B20:C20"/>
    <mergeCell ref="B21:C21"/>
    <mergeCell ref="B22:C22"/>
    <mergeCell ref="B23:C23"/>
    <mergeCell ref="B24:C24"/>
    <mergeCell ref="D8:E8"/>
    <mergeCell ref="D2:E2"/>
    <mergeCell ref="D3:E3"/>
    <mergeCell ref="D18:E18"/>
    <mergeCell ref="D16:E16"/>
    <mergeCell ref="D12:E12"/>
    <mergeCell ref="D13:E13"/>
    <mergeCell ref="D9:E9"/>
    <mergeCell ref="D10:E10"/>
    <mergeCell ref="D11:E11"/>
    <mergeCell ref="D14:E14"/>
    <mergeCell ref="D15:E15"/>
    <mergeCell ref="B2:C2"/>
    <mergeCell ref="B3:C3"/>
    <mergeCell ref="D5:E5"/>
    <mergeCell ref="D6:E6"/>
    <mergeCell ref="D7:E7"/>
  </mergeCells>
  <printOptions horizontalCentered="1"/>
  <pageMargins left="0.23" right="0.17" top="0.78740157480314965" bottom="0.78740157480314965" header="0.31496062992125984" footer="0.31496062992125984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U43"/>
  <sheetViews>
    <sheetView zoomScaleNormal="100" workbookViewId="0">
      <selection activeCell="C4" sqref="C4:H4"/>
    </sheetView>
  </sheetViews>
  <sheetFormatPr defaultRowHeight="12.75" x14ac:dyDescent="0.2"/>
  <cols>
    <col min="1" max="1" width="9.140625" style="38" customWidth="1"/>
    <col min="2" max="2" width="30.42578125" style="38" bestFit="1" customWidth="1"/>
    <col min="3" max="14" width="13.42578125" style="38" customWidth="1"/>
    <col min="15" max="15" width="11.7109375" style="37" bestFit="1" customWidth="1"/>
    <col min="16" max="16384" width="9.140625" style="38"/>
  </cols>
  <sheetData>
    <row r="1" spans="1:21" s="36" customFormat="1" ht="15" x14ac:dyDescent="0.2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7"/>
    </row>
    <row r="2" spans="1:21" x14ac:dyDescent="0.2">
      <c r="A2" s="209" t="s">
        <v>24</v>
      </c>
      <c r="B2" s="209" t="s">
        <v>23</v>
      </c>
      <c r="C2" s="210" t="s">
        <v>22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</row>
    <row r="3" spans="1:21" x14ac:dyDescent="0.2">
      <c r="A3" s="209"/>
      <c r="B3" s="209"/>
      <c r="C3" s="63">
        <v>30</v>
      </c>
      <c r="D3" s="63">
        <v>60</v>
      </c>
      <c r="E3" s="63">
        <v>90</v>
      </c>
      <c r="F3" s="63">
        <v>120</v>
      </c>
      <c r="G3" s="63">
        <v>150</v>
      </c>
      <c r="H3" s="63">
        <v>180</v>
      </c>
      <c r="I3" s="63">
        <v>210</v>
      </c>
      <c r="J3" s="63">
        <v>240</v>
      </c>
      <c r="K3" s="63">
        <v>270</v>
      </c>
      <c r="L3" s="63">
        <v>300</v>
      </c>
      <c r="M3" s="63">
        <v>330</v>
      </c>
      <c r="N3" s="63">
        <v>360</v>
      </c>
    </row>
    <row r="4" spans="1:21" ht="15" x14ac:dyDescent="0.25">
      <c r="A4" s="206">
        <v>1</v>
      </c>
      <c r="B4" s="207" t="s">
        <v>25</v>
      </c>
      <c r="C4" s="40">
        <v>0.1</v>
      </c>
      <c r="D4" s="40">
        <v>0.35</v>
      </c>
      <c r="E4" s="40">
        <v>0.35</v>
      </c>
      <c r="F4" s="40">
        <v>0.2</v>
      </c>
      <c r="G4" s="40"/>
      <c r="H4" s="40"/>
      <c r="I4" s="40"/>
      <c r="J4" s="40"/>
      <c r="K4" s="40"/>
      <c r="L4" s="40"/>
      <c r="M4" s="40"/>
      <c r="N4" s="40"/>
      <c r="P4" s="33"/>
    </row>
    <row r="5" spans="1:21" ht="15" x14ac:dyDescent="0.25">
      <c r="A5" s="206"/>
      <c r="B5" s="207"/>
      <c r="C5" s="39" t="str">
        <f t="shared" ref="C5:L5" si="0">IF(C4&lt;&gt;0,"=","")</f>
        <v>=</v>
      </c>
      <c r="D5" s="39" t="str">
        <f t="shared" si="0"/>
        <v>=</v>
      </c>
      <c r="E5" s="39" t="str">
        <f t="shared" si="0"/>
        <v>=</v>
      </c>
      <c r="F5" s="39" t="str">
        <f t="shared" si="0"/>
        <v>=</v>
      </c>
      <c r="G5" s="39" t="str">
        <f t="shared" si="0"/>
        <v/>
      </c>
      <c r="H5" s="39" t="str">
        <f t="shared" si="0"/>
        <v/>
      </c>
      <c r="I5" s="39" t="str">
        <f t="shared" si="0"/>
        <v/>
      </c>
      <c r="J5" s="39" t="str">
        <f t="shared" si="0"/>
        <v/>
      </c>
      <c r="K5" s="39" t="str">
        <f t="shared" ref="K5" si="1">IF(K4&lt;&gt;0,"=","")</f>
        <v/>
      </c>
      <c r="L5" s="39" t="str">
        <f t="shared" si="0"/>
        <v/>
      </c>
      <c r="M5" s="39" t="str">
        <f t="shared" ref="M5:N5" si="2">IF(M4&lt;&gt;0,"=","")</f>
        <v/>
      </c>
      <c r="N5" s="39" t="str">
        <f t="shared" si="2"/>
        <v/>
      </c>
      <c r="P5" s="33"/>
    </row>
    <row r="6" spans="1:21" ht="15" x14ac:dyDescent="0.25">
      <c r="A6" s="206">
        <v>2</v>
      </c>
      <c r="B6" s="207" t="s">
        <v>29</v>
      </c>
      <c r="C6" s="40"/>
      <c r="D6" s="40">
        <v>0.7</v>
      </c>
      <c r="E6" s="40"/>
      <c r="F6" s="40"/>
      <c r="G6" s="40"/>
      <c r="H6" s="40"/>
      <c r="I6" s="40">
        <v>0.3</v>
      </c>
      <c r="J6" s="40"/>
      <c r="K6" s="40"/>
      <c r="L6" s="40"/>
      <c r="M6" s="40"/>
      <c r="N6" s="40"/>
      <c r="P6" s="33"/>
    </row>
    <row r="7" spans="1:21" ht="15" x14ac:dyDescent="0.25">
      <c r="A7" s="206"/>
      <c r="B7" s="207"/>
      <c r="C7" s="39" t="str">
        <f t="shared" ref="C7:L7" si="3">IF(C6&lt;&gt;0,"=","")</f>
        <v/>
      </c>
      <c r="D7" s="39" t="str">
        <f t="shared" si="3"/>
        <v>=</v>
      </c>
      <c r="E7" s="39" t="str">
        <f t="shared" si="3"/>
        <v/>
      </c>
      <c r="F7" s="39" t="str">
        <f t="shared" si="3"/>
        <v/>
      </c>
      <c r="G7" s="39" t="str">
        <f t="shared" si="3"/>
        <v/>
      </c>
      <c r="H7" s="39" t="str">
        <f t="shared" si="3"/>
        <v/>
      </c>
      <c r="I7" s="39" t="str">
        <f t="shared" si="3"/>
        <v>=</v>
      </c>
      <c r="J7" s="39" t="str">
        <f t="shared" si="3"/>
        <v/>
      </c>
      <c r="K7" s="39" t="str">
        <f t="shared" ref="K7" si="4">IF(K6&lt;&gt;0,"=","")</f>
        <v/>
      </c>
      <c r="L7" s="39" t="str">
        <f t="shared" si="3"/>
        <v/>
      </c>
      <c r="M7" s="39" t="str">
        <f t="shared" ref="M7:N7" si="5">IF(M6&lt;&gt;0,"=","")</f>
        <v/>
      </c>
      <c r="N7" s="39" t="str">
        <f t="shared" si="5"/>
        <v/>
      </c>
      <c r="P7" s="33"/>
    </row>
    <row r="8" spans="1:21" ht="15" x14ac:dyDescent="0.25">
      <c r="A8" s="206">
        <v>3</v>
      </c>
      <c r="B8" s="207" t="s">
        <v>37</v>
      </c>
      <c r="C8" s="40"/>
      <c r="D8" s="40">
        <v>0.05</v>
      </c>
      <c r="E8" s="40"/>
      <c r="F8" s="40"/>
      <c r="G8" s="40"/>
      <c r="H8" s="40"/>
      <c r="I8" s="40"/>
      <c r="J8" s="40"/>
      <c r="K8" s="40"/>
      <c r="L8" s="40"/>
      <c r="M8" s="40">
        <v>0.47499999999999998</v>
      </c>
      <c r="N8" s="40">
        <v>0.47499999999999998</v>
      </c>
      <c r="P8" s="33"/>
    </row>
    <row r="9" spans="1:21" ht="15" x14ac:dyDescent="0.25">
      <c r="A9" s="206"/>
      <c r="B9" s="207"/>
      <c r="C9" s="39" t="str">
        <f t="shared" ref="C9:L9" si="6">IF(C8&lt;&gt;0,"=","")</f>
        <v/>
      </c>
      <c r="D9" s="39" t="str">
        <f t="shared" si="6"/>
        <v>=</v>
      </c>
      <c r="E9" s="39" t="str">
        <f t="shared" si="6"/>
        <v/>
      </c>
      <c r="F9" s="39" t="str">
        <f t="shared" si="6"/>
        <v/>
      </c>
      <c r="G9" s="39" t="str">
        <f t="shared" si="6"/>
        <v/>
      </c>
      <c r="H9" s="39" t="str">
        <f t="shared" si="6"/>
        <v/>
      </c>
      <c r="I9" s="39" t="str">
        <f t="shared" si="6"/>
        <v/>
      </c>
      <c r="J9" s="39" t="str">
        <f t="shared" si="6"/>
        <v/>
      </c>
      <c r="K9" s="39" t="str">
        <f t="shared" ref="K9" si="7">IF(K8&lt;&gt;0,"=","")</f>
        <v/>
      </c>
      <c r="L9" s="39" t="str">
        <f t="shared" si="6"/>
        <v/>
      </c>
      <c r="M9" s="39" t="str">
        <f t="shared" ref="M9:N9" si="8">IF(M8&lt;&gt;0,"=","")</f>
        <v>=</v>
      </c>
      <c r="N9" s="39" t="str">
        <f t="shared" si="8"/>
        <v>=</v>
      </c>
      <c r="P9" s="33"/>
    </row>
    <row r="10" spans="1:21" x14ac:dyDescent="0.2">
      <c r="A10" s="206">
        <v>4</v>
      </c>
      <c r="B10" s="207" t="s">
        <v>42</v>
      </c>
      <c r="C10" s="40"/>
      <c r="D10" s="40">
        <v>0.15</v>
      </c>
      <c r="E10" s="40">
        <v>0.15</v>
      </c>
      <c r="F10" s="40">
        <v>0.2</v>
      </c>
      <c r="G10" s="40">
        <v>0.1</v>
      </c>
      <c r="H10" s="40">
        <v>0.1</v>
      </c>
      <c r="I10" s="40">
        <v>0.1</v>
      </c>
      <c r="J10" s="40">
        <v>0.2</v>
      </c>
      <c r="K10" s="40"/>
      <c r="L10" s="40"/>
      <c r="M10" s="40"/>
      <c r="N10" s="40"/>
      <c r="O10" s="38"/>
    </row>
    <row r="11" spans="1:21" x14ac:dyDescent="0.2">
      <c r="A11" s="206"/>
      <c r="B11" s="207"/>
      <c r="C11" s="39" t="str">
        <f t="shared" ref="C11:L11" si="9">IF(C10&lt;&gt;0,"=","")</f>
        <v/>
      </c>
      <c r="D11" s="39" t="str">
        <f t="shared" si="9"/>
        <v>=</v>
      </c>
      <c r="E11" s="39" t="str">
        <f t="shared" si="9"/>
        <v>=</v>
      </c>
      <c r="F11" s="39" t="str">
        <f t="shared" si="9"/>
        <v>=</v>
      </c>
      <c r="G11" s="39" t="str">
        <f t="shared" si="9"/>
        <v>=</v>
      </c>
      <c r="H11" s="39" t="str">
        <f t="shared" si="9"/>
        <v>=</v>
      </c>
      <c r="I11" s="39" t="str">
        <f t="shared" si="9"/>
        <v>=</v>
      </c>
      <c r="J11" s="39" t="str">
        <f t="shared" si="9"/>
        <v>=</v>
      </c>
      <c r="K11" s="39" t="str">
        <f t="shared" ref="K11" si="10">IF(K10&lt;&gt;0,"=","")</f>
        <v/>
      </c>
      <c r="L11" s="39" t="str">
        <f t="shared" si="9"/>
        <v/>
      </c>
      <c r="M11" s="39" t="str">
        <f t="shared" ref="M11:N11" si="11">IF(M10&lt;&gt;0,"=","")</f>
        <v/>
      </c>
      <c r="N11" s="39" t="str">
        <f t="shared" si="11"/>
        <v/>
      </c>
      <c r="O11" s="38"/>
    </row>
    <row r="12" spans="1:21" ht="15" x14ac:dyDescent="0.25">
      <c r="A12" s="206">
        <v>5</v>
      </c>
      <c r="B12" s="207" t="s">
        <v>76</v>
      </c>
      <c r="C12" s="40"/>
      <c r="D12" s="40"/>
      <c r="E12" s="40"/>
      <c r="F12" s="40"/>
      <c r="G12" s="40"/>
      <c r="H12" s="40"/>
      <c r="I12" s="40"/>
      <c r="J12" s="40"/>
      <c r="K12" s="40">
        <v>0.7</v>
      </c>
      <c r="L12" s="40">
        <v>0.3</v>
      </c>
      <c r="M12" s="40"/>
      <c r="N12" s="40"/>
      <c r="O12" s="33"/>
      <c r="P12" s="33"/>
      <c r="Q12" s="33"/>
      <c r="R12" s="33"/>
    </row>
    <row r="13" spans="1:21" x14ac:dyDescent="0.2">
      <c r="A13" s="206"/>
      <c r="B13" s="207"/>
      <c r="C13" s="39" t="str">
        <f t="shared" ref="C13:L13" si="12">IF(C12&lt;&gt;0,"=","")</f>
        <v/>
      </c>
      <c r="D13" s="39" t="str">
        <f t="shared" si="12"/>
        <v/>
      </c>
      <c r="E13" s="39" t="str">
        <f t="shared" si="12"/>
        <v/>
      </c>
      <c r="F13" s="39" t="str">
        <f t="shared" si="12"/>
        <v/>
      </c>
      <c r="G13" s="39" t="str">
        <f t="shared" si="12"/>
        <v/>
      </c>
      <c r="H13" s="39" t="str">
        <f t="shared" si="12"/>
        <v/>
      </c>
      <c r="I13" s="39" t="str">
        <f t="shared" si="12"/>
        <v/>
      </c>
      <c r="J13" s="39" t="str">
        <f t="shared" si="12"/>
        <v/>
      </c>
      <c r="K13" s="39" t="str">
        <f t="shared" ref="K13" si="13">IF(K12&lt;&gt;0,"=","")</f>
        <v>=</v>
      </c>
      <c r="L13" s="39" t="str">
        <f t="shared" si="12"/>
        <v>=</v>
      </c>
      <c r="M13" s="39" t="str">
        <f t="shared" ref="M13:N13" si="14">IF(M12&lt;&gt;0,"=","")</f>
        <v/>
      </c>
      <c r="N13" s="39" t="str">
        <f t="shared" si="14"/>
        <v/>
      </c>
      <c r="O13" s="38"/>
    </row>
    <row r="14" spans="1:21" ht="15" x14ac:dyDescent="0.25">
      <c r="A14" s="206">
        <v>6</v>
      </c>
      <c r="B14" s="207" t="s">
        <v>87</v>
      </c>
      <c r="C14" s="40"/>
      <c r="D14" s="40">
        <v>0.4</v>
      </c>
      <c r="E14" s="40"/>
      <c r="F14" s="40"/>
      <c r="G14" s="40"/>
      <c r="H14" s="40"/>
      <c r="I14" s="40"/>
      <c r="J14" s="40"/>
      <c r="K14" s="40"/>
      <c r="L14" s="40"/>
      <c r="M14" s="40">
        <v>0.3</v>
      </c>
      <c r="N14" s="40">
        <v>0.3</v>
      </c>
      <c r="O14" s="33"/>
      <c r="P14" s="33"/>
      <c r="Q14" s="33"/>
      <c r="R14" s="33"/>
      <c r="S14" s="33"/>
      <c r="T14" s="33"/>
      <c r="U14" s="33"/>
    </row>
    <row r="15" spans="1:21" ht="15" x14ac:dyDescent="0.25">
      <c r="A15" s="206"/>
      <c r="B15" s="207"/>
      <c r="C15" s="39" t="str">
        <f t="shared" ref="C15:L15" si="15">IF(C14&lt;&gt;0,"=","")</f>
        <v/>
      </c>
      <c r="D15" s="39" t="str">
        <f t="shared" si="15"/>
        <v>=</v>
      </c>
      <c r="E15" s="39" t="str">
        <f t="shared" si="15"/>
        <v/>
      </c>
      <c r="F15" s="39" t="str">
        <f t="shared" si="15"/>
        <v/>
      </c>
      <c r="G15" s="39" t="str">
        <f t="shared" si="15"/>
        <v/>
      </c>
      <c r="H15" s="39" t="str">
        <f t="shared" si="15"/>
        <v/>
      </c>
      <c r="I15" s="39" t="str">
        <f t="shared" si="15"/>
        <v/>
      </c>
      <c r="J15" s="39" t="str">
        <f t="shared" si="15"/>
        <v/>
      </c>
      <c r="K15" s="39" t="str">
        <f t="shared" ref="K15" si="16">IF(K14&lt;&gt;0,"=","")</f>
        <v/>
      </c>
      <c r="L15" s="39" t="str">
        <f t="shared" si="15"/>
        <v/>
      </c>
      <c r="M15" s="39" t="str">
        <f t="shared" ref="M15:N15" si="17">IF(M14&lt;&gt;0,"=","")</f>
        <v>=</v>
      </c>
      <c r="N15" s="39" t="str">
        <f t="shared" si="17"/>
        <v>=</v>
      </c>
      <c r="O15" s="33"/>
      <c r="P15" s="33"/>
      <c r="Q15" s="33"/>
      <c r="R15" s="33"/>
      <c r="S15" s="33"/>
      <c r="T15" s="33"/>
      <c r="U15" s="33"/>
    </row>
    <row r="16" spans="1:21" x14ac:dyDescent="0.2">
      <c r="A16" s="206">
        <v>7</v>
      </c>
      <c r="B16" s="207" t="s">
        <v>93</v>
      </c>
      <c r="C16" s="40">
        <v>0.2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>
        <v>0.8</v>
      </c>
    </row>
    <row r="17" spans="1:21" ht="15" x14ac:dyDescent="0.25">
      <c r="A17" s="206"/>
      <c r="B17" s="207"/>
      <c r="C17" s="39" t="str">
        <f t="shared" ref="C17:L17" si="18">IF(C16&lt;&gt;0,"=","")</f>
        <v>=</v>
      </c>
      <c r="D17" s="39" t="str">
        <f t="shared" si="18"/>
        <v/>
      </c>
      <c r="E17" s="39" t="str">
        <f t="shared" si="18"/>
        <v/>
      </c>
      <c r="F17" s="39" t="str">
        <f t="shared" si="18"/>
        <v/>
      </c>
      <c r="G17" s="39" t="str">
        <f t="shared" si="18"/>
        <v/>
      </c>
      <c r="H17" s="39" t="str">
        <f t="shared" si="18"/>
        <v/>
      </c>
      <c r="I17" s="39" t="str">
        <f t="shared" si="18"/>
        <v/>
      </c>
      <c r="J17" s="39" t="str">
        <f t="shared" si="18"/>
        <v/>
      </c>
      <c r="K17" s="39" t="str">
        <f t="shared" ref="K17" si="19">IF(K16&lt;&gt;0,"=","")</f>
        <v/>
      </c>
      <c r="L17" s="39" t="str">
        <f t="shared" si="18"/>
        <v/>
      </c>
      <c r="M17" s="39" t="str">
        <f t="shared" ref="M17:N17" si="20">IF(M16&lt;&gt;0,"=","")</f>
        <v/>
      </c>
      <c r="N17" s="39" t="str">
        <f t="shared" si="20"/>
        <v>=</v>
      </c>
      <c r="P17" s="33"/>
    </row>
    <row r="18" spans="1:21" ht="15" x14ac:dyDescent="0.25">
      <c r="A18" s="206">
        <v>8</v>
      </c>
      <c r="B18" s="207" t="s">
        <v>100</v>
      </c>
      <c r="C18" s="40"/>
      <c r="D18" s="40"/>
      <c r="E18" s="40"/>
      <c r="F18" s="40"/>
      <c r="G18" s="40"/>
      <c r="H18" s="40"/>
      <c r="I18" s="40"/>
      <c r="J18" s="40"/>
      <c r="K18" s="40">
        <v>0.25</v>
      </c>
      <c r="L18" s="40">
        <v>0.25</v>
      </c>
      <c r="M18" s="40">
        <v>0.25</v>
      </c>
      <c r="N18" s="40">
        <v>0.25</v>
      </c>
      <c r="O18" s="33"/>
      <c r="P18" s="33"/>
      <c r="Q18" s="33"/>
      <c r="R18" s="33"/>
      <c r="S18" s="33"/>
      <c r="T18" s="33"/>
      <c r="U18" s="33"/>
    </row>
    <row r="19" spans="1:21" ht="15" x14ac:dyDescent="0.25">
      <c r="A19" s="206"/>
      <c r="B19" s="207"/>
      <c r="C19" s="39" t="str">
        <f t="shared" ref="C19:L19" si="21">IF(C18&lt;&gt;0,"=","")</f>
        <v/>
      </c>
      <c r="D19" s="39" t="str">
        <f t="shared" si="21"/>
        <v/>
      </c>
      <c r="E19" s="39" t="str">
        <f t="shared" si="21"/>
        <v/>
      </c>
      <c r="F19" s="39" t="str">
        <f t="shared" si="21"/>
        <v/>
      </c>
      <c r="G19" s="39" t="str">
        <f t="shared" si="21"/>
        <v/>
      </c>
      <c r="H19" s="39" t="str">
        <f t="shared" si="21"/>
        <v/>
      </c>
      <c r="I19" s="39" t="str">
        <f t="shared" si="21"/>
        <v/>
      </c>
      <c r="J19" s="39" t="str">
        <f t="shared" si="21"/>
        <v/>
      </c>
      <c r="K19" s="39" t="str">
        <f t="shared" ref="K19" si="22">IF(K18&lt;&gt;0,"=","")</f>
        <v>=</v>
      </c>
      <c r="L19" s="39" t="str">
        <f t="shared" si="21"/>
        <v>=</v>
      </c>
      <c r="M19" s="39" t="str">
        <f t="shared" ref="M19:N19" si="23">IF(M18&lt;&gt;0,"=","")</f>
        <v>=</v>
      </c>
      <c r="N19" s="39" t="str">
        <f t="shared" si="23"/>
        <v>=</v>
      </c>
      <c r="O19" s="33"/>
      <c r="P19" s="33"/>
      <c r="Q19" s="33"/>
      <c r="R19" s="33"/>
      <c r="S19" s="33"/>
      <c r="T19" s="33"/>
      <c r="U19" s="33"/>
    </row>
    <row r="20" spans="1:21" x14ac:dyDescent="0.2">
      <c r="A20" s="206">
        <v>9</v>
      </c>
      <c r="B20" s="207" t="str">
        <f>RESUMO!C14</f>
        <v xml:space="preserve">INSTALAÇÕES HIDROSSANITÁRIAS  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>
        <v>1</v>
      </c>
    </row>
    <row r="21" spans="1:21" ht="15" x14ac:dyDescent="0.25">
      <c r="A21" s="206"/>
      <c r="B21" s="207"/>
      <c r="C21" s="39" t="str">
        <f t="shared" ref="C21:N21" si="24">IF(C20&lt;&gt;0,"=","")</f>
        <v/>
      </c>
      <c r="D21" s="39" t="str">
        <f t="shared" si="24"/>
        <v/>
      </c>
      <c r="E21" s="39" t="str">
        <f t="shared" si="24"/>
        <v/>
      </c>
      <c r="F21" s="39" t="str">
        <f t="shared" si="24"/>
        <v/>
      </c>
      <c r="G21" s="39" t="str">
        <f t="shared" si="24"/>
        <v/>
      </c>
      <c r="H21" s="39" t="str">
        <f t="shared" si="24"/>
        <v/>
      </c>
      <c r="I21" s="39" t="str">
        <f t="shared" si="24"/>
        <v/>
      </c>
      <c r="J21" s="39" t="str">
        <f t="shared" si="24"/>
        <v/>
      </c>
      <c r="K21" s="39" t="str">
        <f t="shared" ref="K21:L21" si="25">IF(K20&lt;&gt;0,"=","")</f>
        <v/>
      </c>
      <c r="L21" s="39" t="str">
        <f t="shared" si="25"/>
        <v/>
      </c>
      <c r="M21" s="39" t="str">
        <f t="shared" si="24"/>
        <v/>
      </c>
      <c r="N21" s="39" t="str">
        <f t="shared" si="24"/>
        <v>=</v>
      </c>
      <c r="P21" s="33"/>
    </row>
    <row r="22" spans="1:21" ht="15" x14ac:dyDescent="0.25">
      <c r="A22" s="206">
        <v>10</v>
      </c>
      <c r="B22" s="207" t="str">
        <f>RESUMO!C15</f>
        <v>URBANIZAÇÃO</v>
      </c>
      <c r="C22" s="40"/>
      <c r="D22" s="40"/>
      <c r="E22" s="40"/>
      <c r="F22" s="40"/>
      <c r="G22" s="40"/>
      <c r="H22" s="40"/>
      <c r="I22" s="40"/>
      <c r="J22" s="40"/>
      <c r="K22" s="40">
        <v>0.2</v>
      </c>
      <c r="L22" s="40">
        <v>0.35</v>
      </c>
      <c r="M22" s="40">
        <v>0.35</v>
      </c>
      <c r="N22" s="40">
        <v>0.1</v>
      </c>
      <c r="O22" s="33"/>
      <c r="P22" s="33"/>
      <c r="Q22" s="33"/>
      <c r="R22" s="33"/>
      <c r="S22" s="33"/>
      <c r="T22" s="33"/>
      <c r="U22" s="33"/>
    </row>
    <row r="23" spans="1:21" ht="15" x14ac:dyDescent="0.25">
      <c r="A23" s="206"/>
      <c r="B23" s="207"/>
      <c r="C23" s="39" t="str">
        <f t="shared" ref="C23:N23" si="26">IF(C22&lt;&gt;0,"=","")</f>
        <v/>
      </c>
      <c r="D23" s="39" t="str">
        <f t="shared" si="26"/>
        <v/>
      </c>
      <c r="E23" s="39" t="str">
        <f t="shared" si="26"/>
        <v/>
      </c>
      <c r="F23" s="39" t="str">
        <f t="shared" si="26"/>
        <v/>
      </c>
      <c r="G23" s="39" t="str">
        <f t="shared" si="26"/>
        <v/>
      </c>
      <c r="H23" s="39" t="str">
        <f t="shared" si="26"/>
        <v/>
      </c>
      <c r="I23" s="39" t="str">
        <f t="shared" si="26"/>
        <v/>
      </c>
      <c r="J23" s="39" t="str">
        <f t="shared" si="26"/>
        <v/>
      </c>
      <c r="K23" s="39" t="str">
        <f t="shared" ref="K23:L23" si="27">IF(K22&lt;&gt;0,"=","")</f>
        <v>=</v>
      </c>
      <c r="L23" s="39" t="str">
        <f t="shared" si="27"/>
        <v>=</v>
      </c>
      <c r="M23" s="39" t="str">
        <f t="shared" si="26"/>
        <v>=</v>
      </c>
      <c r="N23" s="39" t="str">
        <f t="shared" si="26"/>
        <v>=</v>
      </c>
      <c r="O23" s="33"/>
      <c r="P23" s="33"/>
      <c r="Q23" s="33"/>
      <c r="R23" s="33"/>
      <c r="S23" s="33"/>
      <c r="T23" s="33"/>
      <c r="U23" s="33"/>
    </row>
    <row r="24" spans="1:21" ht="15" x14ac:dyDescent="0.25">
      <c r="A24" s="206" t="s">
        <v>350</v>
      </c>
      <c r="B24" s="208" t="str">
        <f>PLQ!D321</f>
        <v xml:space="preserve">MOBILIZAÇÃO E DESMOBILIZAÇÃO DE PESSOAL E EQUIPAMENTOS  </v>
      </c>
      <c r="C24" s="40">
        <v>6.0657661088233693E-2</v>
      </c>
      <c r="D24" s="40">
        <v>0.12098883807108446</v>
      </c>
      <c r="E24" s="40">
        <v>0.11255324510385427</v>
      </c>
      <c r="F24" s="40">
        <v>0.12461496079901682</v>
      </c>
      <c r="G24" s="40">
        <v>6.2307480394818995E-2</v>
      </c>
      <c r="H24" s="40">
        <v>6.2307480394818995E-2</v>
      </c>
      <c r="I24" s="40">
        <v>6.2949425159556469E-2</v>
      </c>
      <c r="J24" s="40">
        <v>0.12461496079901682</v>
      </c>
      <c r="K24" s="40">
        <v>7.9526167298404046E-2</v>
      </c>
      <c r="L24" s="40">
        <v>6.4940995790483166E-2</v>
      </c>
      <c r="M24" s="40">
        <v>6.1175617229754647E-2</v>
      </c>
      <c r="N24" s="40">
        <v>6.3363167870957249E-2</v>
      </c>
      <c r="P24" s="33"/>
    </row>
    <row r="25" spans="1:21" ht="15" x14ac:dyDescent="0.25">
      <c r="A25" s="206"/>
      <c r="B25" s="208"/>
      <c r="C25" s="39" t="str">
        <f t="shared" ref="C25:L25" si="28">IF(C24&lt;&gt;0,"=","")</f>
        <v>=</v>
      </c>
      <c r="D25" s="39" t="str">
        <f t="shared" si="28"/>
        <v>=</v>
      </c>
      <c r="E25" s="39" t="str">
        <f t="shared" si="28"/>
        <v>=</v>
      </c>
      <c r="F25" s="39" t="str">
        <f t="shared" si="28"/>
        <v>=</v>
      </c>
      <c r="G25" s="39" t="str">
        <f t="shared" si="28"/>
        <v>=</v>
      </c>
      <c r="H25" s="39" t="str">
        <f t="shared" si="28"/>
        <v>=</v>
      </c>
      <c r="I25" s="39" t="str">
        <f t="shared" si="28"/>
        <v>=</v>
      </c>
      <c r="J25" s="39" t="str">
        <f t="shared" si="28"/>
        <v>=</v>
      </c>
      <c r="K25" s="39" t="str">
        <f t="shared" ref="K25" si="29">IF(K24&lt;&gt;0,"=","")</f>
        <v>=</v>
      </c>
      <c r="L25" s="39" t="str">
        <f t="shared" si="28"/>
        <v>=</v>
      </c>
      <c r="M25" s="39" t="str">
        <f t="shared" ref="M25:N25" si="30">IF(M24&lt;&gt;0,"=","")</f>
        <v>=</v>
      </c>
      <c r="N25" s="39" t="str">
        <f t="shared" si="30"/>
        <v>=</v>
      </c>
      <c r="P25" s="33"/>
    </row>
    <row r="26" spans="1:21" ht="15" x14ac:dyDescent="0.25">
      <c r="A26" s="206" t="s">
        <v>351</v>
      </c>
      <c r="B26" s="208" t="str">
        <f>PLQ!D322</f>
        <v xml:space="preserve">CONSTRUÇÃO COMPLETA DE CANTEIRO DE OBRAS  </v>
      </c>
      <c r="C26" s="40">
        <v>1</v>
      </c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P26" s="33"/>
    </row>
    <row r="27" spans="1:21" ht="15" x14ac:dyDescent="0.25">
      <c r="A27" s="206"/>
      <c r="B27" s="208"/>
      <c r="C27" s="39" t="str">
        <f t="shared" ref="C27:L27" si="31">IF(C26&lt;&gt;0,"=","")</f>
        <v>=</v>
      </c>
      <c r="D27" s="39" t="str">
        <f t="shared" si="31"/>
        <v/>
      </c>
      <c r="E27" s="39" t="str">
        <f t="shared" si="31"/>
        <v/>
      </c>
      <c r="F27" s="39" t="str">
        <f t="shared" si="31"/>
        <v/>
      </c>
      <c r="G27" s="39" t="str">
        <f t="shared" si="31"/>
        <v/>
      </c>
      <c r="H27" s="39" t="str">
        <f t="shared" si="31"/>
        <v/>
      </c>
      <c r="I27" s="39" t="str">
        <f t="shared" si="31"/>
        <v/>
      </c>
      <c r="J27" s="39" t="str">
        <f t="shared" si="31"/>
        <v/>
      </c>
      <c r="K27" s="39" t="str">
        <f t="shared" ref="K27" si="32">IF(K26&lt;&gt;0,"=","")</f>
        <v/>
      </c>
      <c r="L27" s="39" t="str">
        <f t="shared" si="31"/>
        <v/>
      </c>
      <c r="M27" s="39" t="str">
        <f t="shared" ref="M27:N27" si="33">IF(M26&lt;&gt;0,"=","")</f>
        <v/>
      </c>
      <c r="N27" s="39" t="str">
        <f t="shared" si="33"/>
        <v/>
      </c>
      <c r="P27" s="33"/>
    </row>
    <row r="28" spans="1:21" ht="15" x14ac:dyDescent="0.25">
      <c r="A28" s="206" t="s">
        <v>352</v>
      </c>
      <c r="B28" s="208" t="str">
        <f>PLQ!D323</f>
        <v xml:space="preserve">ADMINISTRAÇÃO LOCAL  </v>
      </c>
      <c r="C28" s="40">
        <v>5.8323286017397273E-2</v>
      </c>
      <c r="D28" s="40">
        <v>0.13121149898510645</v>
      </c>
      <c r="E28" s="40">
        <v>0.12323483252355566</v>
      </c>
      <c r="F28" s="40">
        <v>0.13766617509062781</v>
      </c>
      <c r="G28" s="40">
        <v>5.8917356475454902E-2</v>
      </c>
      <c r="H28" s="40">
        <v>5.8917356475454902E-2</v>
      </c>
      <c r="I28" s="40">
        <v>5.9524373286223793E-2</v>
      </c>
      <c r="J28" s="40">
        <v>0.1178347129509098</v>
      </c>
      <c r="K28" s="40">
        <v>7.5199181823946804E-2</v>
      </c>
      <c r="L28" s="40">
        <v>6.1407583402434844E-2</v>
      </c>
      <c r="M28" s="40">
        <v>5.7847558015363669E-2</v>
      </c>
      <c r="N28" s="40">
        <v>5.991608494465521E-2</v>
      </c>
      <c r="P28" s="33"/>
    </row>
    <row r="29" spans="1:21" ht="15" x14ac:dyDescent="0.25">
      <c r="A29" s="206"/>
      <c r="B29" s="208"/>
      <c r="C29" s="39" t="str">
        <f t="shared" ref="C29:L29" si="34">IF(C28&lt;&gt;0,"=","")</f>
        <v>=</v>
      </c>
      <c r="D29" s="39" t="str">
        <f t="shared" si="34"/>
        <v>=</v>
      </c>
      <c r="E29" s="39" t="str">
        <f t="shared" si="34"/>
        <v>=</v>
      </c>
      <c r="F29" s="39" t="str">
        <f t="shared" si="34"/>
        <v>=</v>
      </c>
      <c r="G29" s="39" t="str">
        <f t="shared" si="34"/>
        <v>=</v>
      </c>
      <c r="H29" s="39" t="str">
        <f t="shared" si="34"/>
        <v>=</v>
      </c>
      <c r="I29" s="39" t="str">
        <f t="shared" si="34"/>
        <v>=</v>
      </c>
      <c r="J29" s="39" t="str">
        <f t="shared" si="34"/>
        <v>=</v>
      </c>
      <c r="K29" s="39" t="str">
        <f t="shared" ref="K29" si="35">IF(K28&lt;&gt;0,"=","")</f>
        <v>=</v>
      </c>
      <c r="L29" s="39" t="str">
        <f t="shared" si="34"/>
        <v>=</v>
      </c>
      <c r="M29" s="39" t="str">
        <f t="shared" ref="M29:N29" si="36">IF(M28&lt;&gt;0,"=","")</f>
        <v>=</v>
      </c>
      <c r="N29" s="39" t="str">
        <f t="shared" si="36"/>
        <v>=</v>
      </c>
      <c r="P29" s="33"/>
    </row>
    <row r="30" spans="1:21" x14ac:dyDescent="0.2">
      <c r="A30" s="212" t="s">
        <v>15</v>
      </c>
      <c r="B30" s="212"/>
      <c r="C30" s="212"/>
      <c r="D30" s="212"/>
      <c r="E30" s="212"/>
      <c r="F30" s="212"/>
      <c r="G30" s="212"/>
      <c r="H30" s="212"/>
      <c r="I30" s="222" t="str">
        <f>PLQ!B6</f>
        <v>DATA BASE: JULHO/2021 - ONERADO</v>
      </c>
      <c r="J30" s="222"/>
      <c r="K30" s="222"/>
      <c r="L30" s="222"/>
      <c r="M30" s="222"/>
      <c r="N30" s="222"/>
      <c r="O30" s="38"/>
    </row>
    <row r="31" spans="1:21" x14ac:dyDescent="0.2">
      <c r="A31" s="213" t="str">
        <f>PLQ!B2</f>
        <v>LOCAL: RUA BENJAMIN CONSTANT</v>
      </c>
      <c r="B31" s="213"/>
      <c r="C31" s="213"/>
      <c r="D31" s="213"/>
      <c r="E31" s="213"/>
      <c r="F31" s="213"/>
      <c r="G31" s="175" t="str">
        <f>PLQ!F2</f>
        <v>PROJETO EXECUTIVO DE ENGENHARIA DO VIADUTO BENJAMIN CONSTANT</v>
      </c>
      <c r="H31" s="175"/>
      <c r="I31" s="175"/>
      <c r="J31" s="175"/>
      <c r="K31" s="175"/>
      <c r="L31" s="175"/>
      <c r="M31" s="175"/>
      <c r="N31" s="175"/>
      <c r="O31" s="38"/>
    </row>
    <row r="32" spans="1:21" x14ac:dyDescent="0.2">
      <c r="A32" s="214" t="str">
        <f>PLQ!B3</f>
        <v>TRECHO: JUIZ DE FORA/MINAS GERAIS</v>
      </c>
      <c r="B32" s="214"/>
      <c r="C32" s="214"/>
      <c r="D32" s="214"/>
      <c r="E32" s="214"/>
      <c r="F32" s="214"/>
      <c r="G32" s="175"/>
      <c r="H32" s="175"/>
      <c r="I32" s="175"/>
      <c r="J32" s="175"/>
      <c r="K32" s="175"/>
      <c r="L32" s="175"/>
      <c r="M32" s="175"/>
      <c r="N32" s="175"/>
      <c r="O32" s="38"/>
    </row>
    <row r="33" spans="1:14" ht="15" customHeight="1" x14ac:dyDescent="0.2">
      <c r="A33" s="214" t="str">
        <f>PLQ!B4</f>
        <v>EXTENSÃO: 360,00M</v>
      </c>
      <c r="B33" s="214"/>
      <c r="C33" s="214"/>
      <c r="D33" s="214"/>
      <c r="E33" s="214"/>
      <c r="F33" s="214"/>
      <c r="G33" s="216" t="s">
        <v>21</v>
      </c>
      <c r="H33" s="217"/>
      <c r="I33" s="217"/>
      <c r="J33" s="217"/>
      <c r="K33" s="217"/>
      <c r="L33" s="217"/>
      <c r="M33" s="218"/>
      <c r="N33" s="215" t="s">
        <v>148</v>
      </c>
    </row>
    <row r="34" spans="1:14" ht="12.75" customHeight="1" x14ac:dyDescent="0.2">
      <c r="A34" s="211" t="str">
        <f>PLQ!B6</f>
        <v>DATA BASE: JULHO/2021 - ONERADO</v>
      </c>
      <c r="B34" s="211"/>
      <c r="C34" s="211"/>
      <c r="D34" s="211"/>
      <c r="E34" s="211"/>
      <c r="F34" s="211"/>
      <c r="G34" s="219"/>
      <c r="H34" s="220"/>
      <c r="I34" s="220"/>
      <c r="J34" s="220"/>
      <c r="K34" s="220"/>
      <c r="L34" s="220"/>
      <c r="M34" s="221"/>
      <c r="N34" s="215"/>
    </row>
    <row r="35" spans="1:14" ht="15" x14ac:dyDescent="0.25"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  <row r="36" spans="1:14" ht="15" x14ac:dyDescent="0.25"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1:14" ht="15" x14ac:dyDescent="0.25">
      <c r="H37" s="33"/>
      <c r="I37" s="33"/>
      <c r="J37" s="33"/>
      <c r="K37" s="33"/>
      <c r="L37" s="33"/>
      <c r="M37" s="33"/>
      <c r="N37" s="33"/>
    </row>
    <row r="38" spans="1:14" ht="15" x14ac:dyDescent="0.25">
      <c r="H38" s="33"/>
      <c r="I38" s="33"/>
      <c r="J38" s="33"/>
      <c r="K38" s="33"/>
      <c r="L38" s="33"/>
      <c r="M38" s="33"/>
      <c r="N38" s="33"/>
    </row>
    <row r="39" spans="1:14" ht="15" x14ac:dyDescent="0.25">
      <c r="H39" s="33"/>
      <c r="I39" s="33"/>
      <c r="J39" s="33"/>
      <c r="K39" s="33"/>
      <c r="L39" s="33"/>
      <c r="M39" s="33"/>
      <c r="N39" s="33"/>
    </row>
    <row r="40" spans="1:14" ht="15" x14ac:dyDescent="0.25">
      <c r="H40" s="33"/>
      <c r="I40" s="33"/>
      <c r="J40" s="33"/>
      <c r="K40" s="33"/>
      <c r="L40" s="33"/>
      <c r="M40" s="33"/>
      <c r="N40" s="33"/>
    </row>
    <row r="41" spans="1:14" ht="15" x14ac:dyDescent="0.25"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</row>
    <row r="42" spans="1:14" ht="15" x14ac:dyDescent="0.25"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1:14" ht="15" x14ac:dyDescent="0.25"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</row>
  </sheetData>
  <mergeCells count="38">
    <mergeCell ref="A34:F34"/>
    <mergeCell ref="A22:A23"/>
    <mergeCell ref="A30:H30"/>
    <mergeCell ref="A31:F31"/>
    <mergeCell ref="A32:F32"/>
    <mergeCell ref="A33:F33"/>
    <mergeCell ref="G31:N32"/>
    <mergeCell ref="N33:N34"/>
    <mergeCell ref="G33:M34"/>
    <mergeCell ref="I30:N30"/>
    <mergeCell ref="A2:A3"/>
    <mergeCell ref="B2:B3"/>
    <mergeCell ref="C2:N2"/>
    <mergeCell ref="A24:A25"/>
    <mergeCell ref="B24:B25"/>
    <mergeCell ref="A12:A13"/>
    <mergeCell ref="B12:B13"/>
    <mergeCell ref="A10:A11"/>
    <mergeCell ref="B10:B11"/>
    <mergeCell ref="A6:A7"/>
    <mergeCell ref="B6:B7"/>
    <mergeCell ref="A8:A9"/>
    <mergeCell ref="B8:B9"/>
    <mergeCell ref="A20:A21"/>
    <mergeCell ref="B20:B21"/>
    <mergeCell ref="B22:B23"/>
    <mergeCell ref="A4:A5"/>
    <mergeCell ref="B4:B5"/>
    <mergeCell ref="A28:A29"/>
    <mergeCell ref="B28:B29"/>
    <mergeCell ref="B16:B17"/>
    <mergeCell ref="A18:A19"/>
    <mergeCell ref="B18:B19"/>
    <mergeCell ref="A14:A15"/>
    <mergeCell ref="B14:B15"/>
    <mergeCell ref="A16:A17"/>
    <mergeCell ref="A26:A27"/>
    <mergeCell ref="B26:B27"/>
  </mergeCells>
  <phoneticPr fontId="72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8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82E6F-6446-4F21-82DA-BD314BAC87BF}">
  <sheetPr>
    <pageSetUpPr fitToPage="1"/>
  </sheetPr>
  <dimension ref="B1:J37"/>
  <sheetViews>
    <sheetView zoomScaleNormal="100" zoomScaleSheetLayoutView="100" workbookViewId="0">
      <selection activeCell="M20" sqref="M20"/>
    </sheetView>
  </sheetViews>
  <sheetFormatPr defaultRowHeight="12.75" x14ac:dyDescent="0.2"/>
  <cols>
    <col min="1" max="1" width="9.140625" style="246"/>
    <col min="2" max="2" width="38.140625" style="246" customWidth="1"/>
    <col min="3" max="3" width="26.5703125" style="246" customWidth="1"/>
    <col min="4" max="4" width="12.28515625" style="246" customWidth="1"/>
    <col min="5" max="5" width="11.42578125" style="246" customWidth="1"/>
    <col min="6" max="6" width="12.28515625" style="246" customWidth="1"/>
    <col min="7" max="7" width="11.42578125" style="246" customWidth="1"/>
    <col min="8" max="16384" width="9.140625" style="246"/>
  </cols>
  <sheetData>
    <row r="1" spans="2:10" ht="58.5" customHeight="1" x14ac:dyDescent="0.2">
      <c r="B1" s="245" t="s">
        <v>599</v>
      </c>
      <c r="C1" s="245"/>
      <c r="D1" s="245"/>
      <c r="E1" s="245"/>
      <c r="F1" s="245"/>
      <c r="G1" s="245"/>
    </row>
    <row r="2" spans="2:10" x14ac:dyDescent="0.2">
      <c r="B2" s="247" t="s">
        <v>600</v>
      </c>
      <c r="C2" s="248"/>
      <c r="D2" s="248"/>
      <c r="E2" s="248"/>
      <c r="F2" s="248"/>
      <c r="G2" s="248"/>
    </row>
    <row r="3" spans="2:10" ht="20.100000000000001" customHeight="1" x14ac:dyDescent="0.2"/>
    <row r="4" spans="2:10" ht="12.75" customHeight="1" x14ac:dyDescent="0.2">
      <c r="B4" s="247" t="s">
        <v>601</v>
      </c>
      <c r="C4" s="247"/>
      <c r="D4" s="247"/>
      <c r="E4" s="247"/>
      <c r="F4" s="247"/>
      <c r="G4" s="247"/>
    </row>
    <row r="5" spans="2:10" ht="20.100000000000001" customHeight="1" x14ac:dyDescent="0.2"/>
    <row r="6" spans="2:10" ht="20.100000000000001" customHeight="1" x14ac:dyDescent="0.2">
      <c r="B6" s="249" t="s">
        <v>602</v>
      </c>
      <c r="C6" s="250"/>
      <c r="D6" s="250"/>
      <c r="E6" s="250"/>
      <c r="F6" s="250"/>
      <c r="G6" s="251"/>
      <c r="I6" s="252"/>
    </row>
    <row r="7" spans="2:10" ht="20.100000000000001" customHeight="1" x14ac:dyDescent="0.2">
      <c r="B7" s="253" t="s">
        <v>603</v>
      </c>
      <c r="C7" s="254"/>
      <c r="D7" s="255" t="s">
        <v>604</v>
      </c>
      <c r="E7" s="256"/>
      <c r="F7" s="255" t="s">
        <v>605</v>
      </c>
      <c r="G7" s="256"/>
    </row>
    <row r="8" spans="2:10" x14ac:dyDescent="0.2">
      <c r="B8" s="257"/>
      <c r="C8" s="258"/>
      <c r="D8" s="259" t="s">
        <v>606</v>
      </c>
      <c r="E8" s="260" t="s">
        <v>607</v>
      </c>
      <c r="F8" s="259" t="s">
        <v>606</v>
      </c>
      <c r="G8" s="261" t="s">
        <v>607</v>
      </c>
    </row>
    <row r="9" spans="2:10" ht="20.100000000000001" customHeight="1" x14ac:dyDescent="0.2">
      <c r="B9" s="262" t="s">
        <v>608</v>
      </c>
      <c r="C9" s="263" t="s">
        <v>609</v>
      </c>
      <c r="D9" s="264"/>
      <c r="E9" s="264">
        <f>(D9*$D$27)/$D$26</f>
        <v>0</v>
      </c>
      <c r="F9" s="264"/>
      <c r="G9" s="265">
        <f>(F9*$F$27)/$F$26</f>
        <v>0</v>
      </c>
    </row>
    <row r="10" spans="2:10" ht="20.100000000000001" customHeight="1" x14ac:dyDescent="0.2">
      <c r="B10" s="262" t="s">
        <v>610</v>
      </c>
      <c r="C10" s="266" t="s">
        <v>611</v>
      </c>
      <c r="D10" s="267"/>
      <c r="E10" s="267">
        <f>(D10*$D$27)/$D$26</f>
        <v>0</v>
      </c>
      <c r="F10" s="267"/>
      <c r="G10" s="268">
        <f>(F10*$F$27)/$F$26</f>
        <v>0</v>
      </c>
      <c r="J10" s="269"/>
    </row>
    <row r="11" spans="2:10" ht="20.100000000000001" customHeight="1" x14ac:dyDescent="0.2">
      <c r="B11" s="262" t="s">
        <v>612</v>
      </c>
      <c r="C11" s="266" t="s">
        <v>613</v>
      </c>
      <c r="D11" s="267"/>
      <c r="E11" s="267">
        <f>(D11*$D$27)/$D$26</f>
        <v>0</v>
      </c>
      <c r="F11" s="267"/>
      <c r="G11" s="268">
        <f>(F11*$F$27)/$F$26</f>
        <v>0</v>
      </c>
    </row>
    <row r="12" spans="2:10" ht="20.100000000000001" customHeight="1" x14ac:dyDescent="0.2">
      <c r="B12" s="262" t="s">
        <v>614</v>
      </c>
      <c r="C12" s="266" t="s">
        <v>615</v>
      </c>
      <c r="D12" s="267"/>
      <c r="E12" s="267">
        <f>(D12*$D$27)/$D$26</f>
        <v>0</v>
      </c>
      <c r="F12" s="267"/>
      <c r="G12" s="268">
        <f>(F12*$F$27)/$F$26</f>
        <v>0</v>
      </c>
    </row>
    <row r="13" spans="2:10" ht="20.100000000000001" customHeight="1" x14ac:dyDescent="0.2">
      <c r="B13" s="262"/>
      <c r="C13" s="270" t="s">
        <v>616</v>
      </c>
      <c r="D13" s="271">
        <f>SUM(D9:D12)</f>
        <v>0</v>
      </c>
      <c r="E13" s="271">
        <f>SUM(E9:E12)</f>
        <v>0</v>
      </c>
      <c r="F13" s="271">
        <f>SUM(F9:F12)</f>
        <v>0</v>
      </c>
      <c r="G13" s="271">
        <f>SUM(G9:G12)</f>
        <v>0</v>
      </c>
    </row>
    <row r="14" spans="2:10" ht="20.100000000000001" customHeight="1" x14ac:dyDescent="0.2">
      <c r="B14" s="272"/>
      <c r="C14" s="273"/>
      <c r="D14" s="274"/>
      <c r="E14" s="275"/>
      <c r="F14" s="274"/>
      <c r="G14" s="275"/>
    </row>
    <row r="15" spans="2:10" ht="30" customHeight="1" x14ac:dyDescent="0.2">
      <c r="B15" s="276" t="s">
        <v>617</v>
      </c>
      <c r="C15" s="277"/>
      <c r="D15" s="259" t="s">
        <v>606</v>
      </c>
      <c r="E15" s="260" t="s">
        <v>607</v>
      </c>
      <c r="F15" s="259" t="s">
        <v>606</v>
      </c>
      <c r="G15" s="261" t="s">
        <v>607</v>
      </c>
    </row>
    <row r="16" spans="2:10" ht="20.100000000000001" customHeight="1" x14ac:dyDescent="0.2">
      <c r="B16" s="262" t="s">
        <v>618</v>
      </c>
      <c r="C16" s="266" t="s">
        <v>609</v>
      </c>
      <c r="D16" s="264"/>
      <c r="E16" s="264">
        <f>(D16*$D$27)/$D$26</f>
        <v>0</v>
      </c>
      <c r="F16" s="264"/>
      <c r="G16" s="265">
        <f>(F16*$F$27)/$F$26</f>
        <v>0</v>
      </c>
    </row>
    <row r="17" spans="2:8" ht="20.100000000000001" customHeight="1" x14ac:dyDescent="0.2">
      <c r="B17" s="262"/>
      <c r="C17" s="270" t="s">
        <v>619</v>
      </c>
      <c r="D17" s="271">
        <f>SUM(D16)</f>
        <v>0</v>
      </c>
      <c r="E17" s="271">
        <f>SUM(E16)</f>
        <v>0</v>
      </c>
      <c r="F17" s="271">
        <f>SUM(F16)</f>
        <v>0</v>
      </c>
      <c r="G17" s="271">
        <f>SUM(G16)</f>
        <v>0</v>
      </c>
    </row>
    <row r="18" spans="2:8" ht="20.100000000000001" customHeight="1" x14ac:dyDescent="0.2">
      <c r="B18" s="262"/>
      <c r="C18" s="278"/>
      <c r="D18" s="271"/>
      <c r="E18" s="279"/>
      <c r="F18" s="271"/>
      <c r="G18" s="279"/>
    </row>
    <row r="19" spans="2:8" ht="30" customHeight="1" x14ac:dyDescent="0.2">
      <c r="B19" s="276" t="s">
        <v>620</v>
      </c>
      <c r="C19" s="277"/>
      <c r="D19" s="259" t="s">
        <v>606</v>
      </c>
      <c r="E19" s="260" t="s">
        <v>607</v>
      </c>
      <c r="F19" s="259" t="s">
        <v>606</v>
      </c>
      <c r="G19" s="261" t="s">
        <v>607</v>
      </c>
    </row>
    <row r="20" spans="2:8" ht="20.100000000000001" customHeight="1" x14ac:dyDescent="0.2">
      <c r="B20" s="280" t="s">
        <v>621</v>
      </c>
      <c r="C20" s="263" t="s">
        <v>622</v>
      </c>
      <c r="D20" s="264"/>
      <c r="E20" s="264">
        <f>(D20*$D$27)/$D$26</f>
        <v>0</v>
      </c>
      <c r="F20" s="264"/>
      <c r="G20" s="265">
        <f>(F20*$F$27)/$F$26</f>
        <v>0</v>
      </c>
    </row>
    <row r="21" spans="2:8" ht="20.100000000000001" customHeight="1" x14ac:dyDescent="0.2">
      <c r="B21" s="281" t="s">
        <v>623</v>
      </c>
      <c r="C21" s="266" t="s">
        <v>624</v>
      </c>
      <c r="D21" s="267"/>
      <c r="E21" s="267">
        <f>(D21*$D$27)/$D$26</f>
        <v>0</v>
      </c>
      <c r="F21" s="267"/>
      <c r="G21" s="268">
        <f>(F21*$F$27)/$F$26</f>
        <v>0</v>
      </c>
    </row>
    <row r="22" spans="2:8" ht="20.100000000000001" customHeight="1" x14ac:dyDescent="0.2">
      <c r="B22" s="281" t="s">
        <v>625</v>
      </c>
      <c r="C22" s="266" t="s">
        <v>624</v>
      </c>
      <c r="D22" s="267"/>
      <c r="E22" s="267">
        <f>(D22*$D$27)/$D$26</f>
        <v>0</v>
      </c>
      <c r="F22" s="267"/>
      <c r="G22" s="268">
        <f>(F22*$F$27)/$F$26</f>
        <v>0</v>
      </c>
    </row>
    <row r="23" spans="2:8" ht="19.5" customHeight="1" x14ac:dyDescent="0.2">
      <c r="B23" s="282" t="s">
        <v>626</v>
      </c>
      <c r="C23" s="266" t="s">
        <v>627</v>
      </c>
      <c r="D23" s="267"/>
      <c r="E23" s="267">
        <f>(D23*$D$27)/$D$26</f>
        <v>0</v>
      </c>
      <c r="F23" s="267"/>
      <c r="G23" s="268">
        <f>(F23*$F$27)/$F$26</f>
        <v>0</v>
      </c>
    </row>
    <row r="24" spans="2:8" ht="19.5" customHeight="1" x14ac:dyDescent="0.2">
      <c r="B24" s="272"/>
      <c r="C24" s="273" t="s">
        <v>628</v>
      </c>
      <c r="D24" s="274">
        <f>SUM(D20:D23)</f>
        <v>0</v>
      </c>
      <c r="E24" s="274">
        <f>SUM(E20:E23)</f>
        <v>0</v>
      </c>
      <c r="F24" s="274">
        <f>SUM(F20:F23)</f>
        <v>0</v>
      </c>
      <c r="G24" s="274">
        <f>SUM(G20:G23)</f>
        <v>0</v>
      </c>
    </row>
    <row r="25" spans="2:8" ht="20.100000000000001" hidden="1" customHeight="1" x14ac:dyDescent="0.2">
      <c r="B25" s="283" t="s">
        <v>629</v>
      </c>
      <c r="C25" s="284"/>
      <c r="D25" s="285">
        <f>D13+D17+D24</f>
        <v>0</v>
      </c>
      <c r="E25" s="285">
        <f>ROUND(E13+E17+E24,2)</f>
        <v>0</v>
      </c>
      <c r="F25" s="285">
        <f>F13+F17+F24</f>
        <v>0</v>
      </c>
      <c r="G25" s="285">
        <f>ROUND(G13+G17+G24,2)</f>
        <v>0</v>
      </c>
    </row>
    <row r="26" spans="2:8" ht="20.100000000000001" hidden="1" customHeight="1" x14ac:dyDescent="0.2">
      <c r="B26" s="262" t="s">
        <v>630</v>
      </c>
      <c r="C26" s="68"/>
      <c r="D26" s="286">
        <f>100-D25</f>
        <v>100</v>
      </c>
      <c r="E26" s="281"/>
      <c r="F26" s="286">
        <f>100-F25</f>
        <v>100</v>
      </c>
      <c r="G26" s="281"/>
    </row>
    <row r="27" spans="2:8" ht="20.100000000000001" hidden="1" customHeight="1" x14ac:dyDescent="0.2">
      <c r="B27" s="272"/>
      <c r="C27" s="287"/>
      <c r="D27" s="288">
        <v>100</v>
      </c>
      <c r="E27" s="289"/>
      <c r="F27" s="288">
        <v>100</v>
      </c>
      <c r="G27" s="289"/>
    </row>
    <row r="28" spans="2:8" s="295" customFormat="1" ht="30" customHeight="1" x14ac:dyDescent="0.2">
      <c r="B28" s="290" t="s">
        <v>631</v>
      </c>
      <c r="C28" s="291" t="s">
        <v>632</v>
      </c>
      <c r="D28" s="292">
        <f>D25</f>
        <v>0</v>
      </c>
      <c r="E28" s="292">
        <f>E25</f>
        <v>0</v>
      </c>
      <c r="F28" s="292">
        <f>F25</f>
        <v>0</v>
      </c>
      <c r="G28" s="293">
        <f>G25</f>
        <v>0</v>
      </c>
      <c r="H28" s="294"/>
    </row>
    <row r="29" spans="2:8" x14ac:dyDescent="0.2">
      <c r="C29" s="68"/>
    </row>
    <row r="30" spans="2:8" ht="18" customHeight="1" x14ac:dyDescent="0.2">
      <c r="B30" s="246" t="s">
        <v>633</v>
      </c>
    </row>
    <row r="31" spans="2:8" ht="18" customHeight="1" x14ac:dyDescent="0.2">
      <c r="B31" s="246" t="s">
        <v>634</v>
      </c>
    </row>
    <row r="32" spans="2:8" ht="18" customHeight="1" x14ac:dyDescent="0.2">
      <c r="B32" s="252" t="s">
        <v>635</v>
      </c>
      <c r="D32" s="296"/>
      <c r="E32" s="297">
        <v>10.75</v>
      </c>
      <c r="F32" s="252" t="s">
        <v>636</v>
      </c>
    </row>
    <row r="33" spans="2:7" ht="18" customHeight="1" x14ac:dyDescent="0.2">
      <c r="B33" s="252" t="s">
        <v>637</v>
      </c>
      <c r="E33" s="246">
        <v>4.5999999999999999E-2</v>
      </c>
      <c r="F33" s="252" t="s">
        <v>638</v>
      </c>
    </row>
    <row r="34" spans="2:7" ht="18" customHeight="1" x14ac:dyDescent="0.2">
      <c r="B34" s="252" t="s">
        <v>639</v>
      </c>
      <c r="C34" s="252"/>
      <c r="D34" s="297"/>
      <c r="E34" s="297">
        <f>((1+$E$32/100)^(1/12)*(1+$E$33/100)^(1/12)-1)*100</f>
        <v>0.85837237852652848</v>
      </c>
    </row>
    <row r="35" spans="2:7" ht="18" customHeight="1" x14ac:dyDescent="0.2">
      <c r="B35" s="252" t="s">
        <v>640</v>
      </c>
      <c r="C35" s="252"/>
      <c r="D35" s="298"/>
      <c r="E35" s="298">
        <v>2</v>
      </c>
    </row>
    <row r="36" spans="2:7" ht="18" customHeight="1" x14ac:dyDescent="0.2">
      <c r="B36" s="252"/>
      <c r="C36" s="252"/>
      <c r="D36" s="299"/>
      <c r="F36" s="299"/>
    </row>
    <row r="37" spans="2:7" ht="27" customHeight="1" x14ac:dyDescent="0.2">
      <c r="B37" s="300" t="s">
        <v>641</v>
      </c>
      <c r="C37" s="301"/>
      <c r="D37" s="301"/>
      <c r="E37" s="301"/>
      <c r="F37" s="301"/>
      <c r="G37" s="301"/>
    </row>
  </sheetData>
  <mergeCells count="11">
    <mergeCell ref="B15:C15"/>
    <mergeCell ref="B19:C19"/>
    <mergeCell ref="B25:C25"/>
    <mergeCell ref="B37:G37"/>
    <mergeCell ref="B1:G1"/>
    <mergeCell ref="B2:G2"/>
    <mergeCell ref="B4:G4"/>
    <mergeCell ref="B6:G6"/>
    <mergeCell ref="B7:C8"/>
    <mergeCell ref="D7:E7"/>
    <mergeCell ref="F7:G7"/>
  </mergeCells>
  <printOptions horizontalCentered="1"/>
  <pageMargins left="0.22" right="0.18" top="0.78740157480314965" bottom="0.78740157480314965" header="0.51181102362204722" footer="0.51181102362204722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51"/>
  <sheetViews>
    <sheetView showZeros="0" view="pageBreakPreview" zoomScale="85" zoomScaleNormal="100" zoomScaleSheetLayoutView="85" workbookViewId="0">
      <selection activeCell="F9" sqref="F9"/>
    </sheetView>
  </sheetViews>
  <sheetFormatPr defaultRowHeight="12.75" x14ac:dyDescent="0.2"/>
  <cols>
    <col min="1" max="1" width="8.5703125" style="38" customWidth="1"/>
    <col min="2" max="2" width="30.42578125" style="38" bestFit="1" customWidth="1"/>
    <col min="3" max="3" width="13.85546875" style="38" customWidth="1"/>
    <col min="4" max="4" width="7.7109375" style="38" bestFit="1" customWidth="1"/>
    <col min="5" max="16" width="13.42578125" style="38" customWidth="1"/>
    <col min="17" max="16384" width="9.140625" style="38"/>
  </cols>
  <sheetData>
    <row r="1" spans="1:23" s="36" customFormat="1" ht="15.75" thickBot="1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23" x14ac:dyDescent="0.2">
      <c r="A2" s="241" t="s">
        <v>24</v>
      </c>
      <c r="B2" s="241" t="s">
        <v>23</v>
      </c>
      <c r="C2" s="243" t="s">
        <v>142</v>
      </c>
      <c r="D2" s="241" t="s">
        <v>3</v>
      </c>
      <c r="E2" s="234" t="s">
        <v>22</v>
      </c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6"/>
    </row>
    <row r="3" spans="1:23" ht="13.5" thickBot="1" x14ac:dyDescent="0.25">
      <c r="A3" s="242"/>
      <c r="B3" s="242"/>
      <c r="C3" s="244"/>
      <c r="D3" s="242"/>
      <c r="E3" s="76">
        <v>30</v>
      </c>
      <c r="F3" s="76">
        <v>60</v>
      </c>
      <c r="G3" s="76">
        <v>90</v>
      </c>
      <c r="H3" s="76">
        <v>120</v>
      </c>
      <c r="I3" s="76">
        <v>150</v>
      </c>
      <c r="J3" s="76">
        <v>180</v>
      </c>
      <c r="K3" s="76">
        <v>210</v>
      </c>
      <c r="L3" s="76">
        <v>240</v>
      </c>
      <c r="M3" s="76">
        <v>270</v>
      </c>
      <c r="N3" s="76">
        <v>300</v>
      </c>
      <c r="O3" s="76">
        <v>330</v>
      </c>
      <c r="P3" s="92">
        <v>360</v>
      </c>
    </row>
    <row r="4" spans="1:23" ht="15" x14ac:dyDescent="0.25">
      <c r="A4" s="237">
        <f>CRONO!A4</f>
        <v>1</v>
      </c>
      <c r="B4" s="238" t="s">
        <v>25</v>
      </c>
      <c r="C4" s="239">
        <f>RESUMO!D6</f>
        <v>0</v>
      </c>
      <c r="D4" s="240" t="e">
        <f>C4/$C$46</f>
        <v>#DIV/0!</v>
      </c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7"/>
      <c r="R4" s="77"/>
    </row>
    <row r="5" spans="1:23" ht="15" x14ac:dyDescent="0.25">
      <c r="A5" s="206"/>
      <c r="B5" s="223"/>
      <c r="C5" s="224"/>
      <c r="D5" s="226"/>
      <c r="E5" s="39" t="str">
        <f t="shared" ref="E5:F5" si="0">IF(E4&lt;&gt;0,"=","")</f>
        <v/>
      </c>
      <c r="F5" s="39" t="str">
        <f t="shared" si="0"/>
        <v/>
      </c>
      <c r="G5" s="39" t="str">
        <f t="shared" ref="G5:P5" si="1">IF(G4&lt;&gt;0,"=","")</f>
        <v/>
      </c>
      <c r="H5" s="39" t="str">
        <f t="shared" si="1"/>
        <v/>
      </c>
      <c r="I5" s="39" t="str">
        <f t="shared" si="1"/>
        <v/>
      </c>
      <c r="J5" s="39" t="str">
        <f t="shared" si="1"/>
        <v/>
      </c>
      <c r="K5" s="39" t="str">
        <f t="shared" si="1"/>
        <v/>
      </c>
      <c r="L5" s="39" t="str">
        <f t="shared" si="1"/>
        <v/>
      </c>
      <c r="M5" s="39" t="str">
        <f t="shared" ref="M5:N5" si="2">IF(M4&lt;&gt;0,"=","")</f>
        <v/>
      </c>
      <c r="N5" s="39" t="str">
        <f t="shared" si="2"/>
        <v/>
      </c>
      <c r="O5" s="39" t="str">
        <f t="shared" si="1"/>
        <v/>
      </c>
      <c r="P5" s="126" t="str">
        <f t="shared" si="1"/>
        <v/>
      </c>
      <c r="R5" s="77"/>
    </row>
    <row r="6" spans="1:23" ht="15" x14ac:dyDescent="0.25">
      <c r="A6" s="206"/>
      <c r="B6" s="223"/>
      <c r="C6" s="224"/>
      <c r="D6" s="227"/>
      <c r="E6" s="78">
        <f t="shared" ref="E6:F6" si="3">+ROUND(E4*$C4,4)</f>
        <v>0</v>
      </c>
      <c r="F6" s="78">
        <f t="shared" si="3"/>
        <v>0</v>
      </c>
      <c r="G6" s="78">
        <f t="shared" ref="G6:P6" si="4">+ROUND(G4*$C4,4)</f>
        <v>0</v>
      </c>
      <c r="H6" s="78">
        <f t="shared" si="4"/>
        <v>0</v>
      </c>
      <c r="I6" s="78">
        <f t="shared" si="4"/>
        <v>0</v>
      </c>
      <c r="J6" s="78">
        <f t="shared" si="4"/>
        <v>0</v>
      </c>
      <c r="K6" s="78">
        <f t="shared" si="4"/>
        <v>0</v>
      </c>
      <c r="L6" s="78">
        <f t="shared" si="4"/>
        <v>0</v>
      </c>
      <c r="M6" s="78">
        <f t="shared" ref="M6:N6" si="5">+ROUND(M4*$C4,4)</f>
        <v>0</v>
      </c>
      <c r="N6" s="78">
        <f t="shared" si="5"/>
        <v>0</v>
      </c>
      <c r="O6" s="78">
        <f t="shared" si="4"/>
        <v>0</v>
      </c>
      <c r="P6" s="127">
        <f t="shared" si="4"/>
        <v>0</v>
      </c>
      <c r="R6" s="77"/>
    </row>
    <row r="7" spans="1:23" ht="15" x14ac:dyDescent="0.25">
      <c r="A7" s="206">
        <f>CRONO!A6</f>
        <v>2</v>
      </c>
      <c r="B7" s="223" t="s">
        <v>29</v>
      </c>
      <c r="C7" s="224">
        <f>RESUMO!D7</f>
        <v>0</v>
      </c>
      <c r="D7" s="225" t="e">
        <f>C7/$C$46</f>
        <v>#DIV/0!</v>
      </c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9"/>
      <c r="R7" s="77"/>
    </row>
    <row r="8" spans="1:23" ht="15" x14ac:dyDescent="0.25">
      <c r="A8" s="206"/>
      <c r="B8" s="223"/>
      <c r="C8" s="224"/>
      <c r="D8" s="226"/>
      <c r="E8" s="39" t="str">
        <f t="shared" ref="E8:F8" si="6">IF(E7&lt;&gt;0,"=","")</f>
        <v/>
      </c>
      <c r="F8" s="39" t="str">
        <f t="shared" si="6"/>
        <v/>
      </c>
      <c r="G8" s="39" t="str">
        <f t="shared" ref="G8:P8" si="7">IF(G7&lt;&gt;0,"=","")</f>
        <v/>
      </c>
      <c r="H8" s="39" t="str">
        <f t="shared" si="7"/>
        <v/>
      </c>
      <c r="I8" s="39" t="str">
        <f t="shared" si="7"/>
        <v/>
      </c>
      <c r="J8" s="39" t="str">
        <f t="shared" si="7"/>
        <v/>
      </c>
      <c r="K8" s="39" t="str">
        <f t="shared" si="7"/>
        <v/>
      </c>
      <c r="L8" s="39" t="str">
        <f t="shared" si="7"/>
        <v/>
      </c>
      <c r="M8" s="39" t="str">
        <f t="shared" ref="M8:N8" si="8">IF(M7&lt;&gt;0,"=","")</f>
        <v/>
      </c>
      <c r="N8" s="39" t="str">
        <f t="shared" si="8"/>
        <v/>
      </c>
      <c r="O8" s="39" t="str">
        <f t="shared" si="7"/>
        <v/>
      </c>
      <c r="P8" s="126" t="str">
        <f t="shared" si="7"/>
        <v/>
      </c>
      <c r="R8" s="77"/>
    </row>
    <row r="9" spans="1:23" ht="15" x14ac:dyDescent="0.25">
      <c r="A9" s="206"/>
      <c r="B9" s="223"/>
      <c r="C9" s="224"/>
      <c r="D9" s="227"/>
      <c r="E9" s="78">
        <f t="shared" ref="E9:F9" si="9">+ROUND(E7*$C7,4)</f>
        <v>0</v>
      </c>
      <c r="F9" s="78">
        <f t="shared" si="9"/>
        <v>0</v>
      </c>
      <c r="G9" s="78">
        <f t="shared" ref="G9:P9" si="10">+ROUND(G7*$C7,4)</f>
        <v>0</v>
      </c>
      <c r="H9" s="78">
        <f t="shared" si="10"/>
        <v>0</v>
      </c>
      <c r="I9" s="78">
        <f t="shared" si="10"/>
        <v>0</v>
      </c>
      <c r="J9" s="78">
        <f t="shared" si="10"/>
        <v>0</v>
      </c>
      <c r="K9" s="78">
        <f t="shared" si="10"/>
        <v>0</v>
      </c>
      <c r="L9" s="78">
        <f t="shared" si="10"/>
        <v>0</v>
      </c>
      <c r="M9" s="78">
        <f t="shared" ref="M9:N9" si="11">+ROUND(M7*$C7,4)</f>
        <v>0</v>
      </c>
      <c r="N9" s="78">
        <f t="shared" si="11"/>
        <v>0</v>
      </c>
      <c r="O9" s="78">
        <f t="shared" si="10"/>
        <v>0</v>
      </c>
      <c r="P9" s="127">
        <f t="shared" si="10"/>
        <v>0</v>
      </c>
      <c r="R9" s="77"/>
    </row>
    <row r="10" spans="1:23" ht="15" x14ac:dyDescent="0.25">
      <c r="A10" s="206">
        <f>CRONO!A8</f>
        <v>3</v>
      </c>
      <c r="B10" s="223" t="s">
        <v>37</v>
      </c>
      <c r="C10" s="224">
        <f>RESUMO!D8</f>
        <v>0</v>
      </c>
      <c r="D10" s="225" t="e">
        <f>C10/$C$46</f>
        <v>#DIV/0!</v>
      </c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9"/>
      <c r="R10" s="77"/>
    </row>
    <row r="11" spans="1:23" ht="15" x14ac:dyDescent="0.25">
      <c r="A11" s="206"/>
      <c r="B11" s="223"/>
      <c r="C11" s="224"/>
      <c r="D11" s="226"/>
      <c r="E11" s="39" t="str">
        <f t="shared" ref="E11:F11" si="12">IF(E10&lt;&gt;0,"=","")</f>
        <v/>
      </c>
      <c r="F11" s="39" t="str">
        <f t="shared" si="12"/>
        <v/>
      </c>
      <c r="G11" s="39" t="str">
        <f t="shared" ref="G11:P11" si="13">IF(G10&lt;&gt;0,"=","")</f>
        <v/>
      </c>
      <c r="H11" s="39" t="str">
        <f t="shared" si="13"/>
        <v/>
      </c>
      <c r="I11" s="39" t="str">
        <f t="shared" si="13"/>
        <v/>
      </c>
      <c r="J11" s="39" t="str">
        <f t="shared" si="13"/>
        <v/>
      </c>
      <c r="K11" s="39" t="str">
        <f t="shared" si="13"/>
        <v/>
      </c>
      <c r="L11" s="39" t="str">
        <f t="shared" si="13"/>
        <v/>
      </c>
      <c r="M11" s="39" t="str">
        <f t="shared" ref="M11:N11" si="14">IF(M10&lt;&gt;0,"=","")</f>
        <v/>
      </c>
      <c r="N11" s="39" t="str">
        <f t="shared" si="14"/>
        <v/>
      </c>
      <c r="O11" s="39" t="str">
        <f t="shared" si="13"/>
        <v/>
      </c>
      <c r="P11" s="126" t="str">
        <f t="shared" si="13"/>
        <v/>
      </c>
      <c r="R11" s="77"/>
    </row>
    <row r="12" spans="1:23" ht="15" x14ac:dyDescent="0.25">
      <c r="A12" s="206"/>
      <c r="B12" s="223"/>
      <c r="C12" s="224"/>
      <c r="D12" s="227"/>
      <c r="E12" s="78">
        <f t="shared" ref="E12:F12" si="15">+ROUND(E10*$C10,4)</f>
        <v>0</v>
      </c>
      <c r="F12" s="78">
        <f t="shared" si="15"/>
        <v>0</v>
      </c>
      <c r="G12" s="78">
        <f t="shared" ref="G12:P12" si="16">+ROUND(G10*$C10,4)</f>
        <v>0</v>
      </c>
      <c r="H12" s="78">
        <f t="shared" si="16"/>
        <v>0</v>
      </c>
      <c r="I12" s="78">
        <f t="shared" si="16"/>
        <v>0</v>
      </c>
      <c r="J12" s="78">
        <f t="shared" si="16"/>
        <v>0</v>
      </c>
      <c r="K12" s="78">
        <f t="shared" si="16"/>
        <v>0</v>
      </c>
      <c r="L12" s="78">
        <f t="shared" si="16"/>
        <v>0</v>
      </c>
      <c r="M12" s="78">
        <f t="shared" ref="M12:N12" si="17">+ROUND(M10*$C10,4)</f>
        <v>0</v>
      </c>
      <c r="N12" s="78">
        <f t="shared" si="17"/>
        <v>0</v>
      </c>
      <c r="O12" s="78">
        <f t="shared" si="16"/>
        <v>0</v>
      </c>
      <c r="P12" s="127">
        <f t="shared" si="16"/>
        <v>0</v>
      </c>
      <c r="R12" s="77"/>
    </row>
    <row r="13" spans="1:23" ht="15" x14ac:dyDescent="0.25">
      <c r="A13" s="206">
        <f>CRONO!A10</f>
        <v>4</v>
      </c>
      <c r="B13" s="223" t="s">
        <v>42</v>
      </c>
      <c r="C13" s="224">
        <f>RESUMO!D9</f>
        <v>0</v>
      </c>
      <c r="D13" s="225" t="e">
        <f>C13/$C$46</f>
        <v>#DIV/0!</v>
      </c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9"/>
      <c r="R13" s="77"/>
      <c r="S13" s="77"/>
      <c r="T13" s="77"/>
      <c r="U13" s="77"/>
      <c r="V13" s="77"/>
      <c r="W13" s="77"/>
    </row>
    <row r="14" spans="1:23" ht="15" x14ac:dyDescent="0.25">
      <c r="A14" s="206"/>
      <c r="B14" s="223"/>
      <c r="C14" s="224"/>
      <c r="D14" s="226"/>
      <c r="E14" s="39" t="str">
        <f t="shared" ref="E14:F14" si="18">IF(E13&lt;&gt;0,"=","")</f>
        <v/>
      </c>
      <c r="F14" s="39" t="str">
        <f t="shared" si="18"/>
        <v/>
      </c>
      <c r="G14" s="39" t="str">
        <f t="shared" ref="G14:P14" si="19">IF(G13&lt;&gt;0,"=","")</f>
        <v/>
      </c>
      <c r="H14" s="39" t="str">
        <f t="shared" si="19"/>
        <v/>
      </c>
      <c r="I14" s="39" t="str">
        <f t="shared" si="19"/>
        <v/>
      </c>
      <c r="J14" s="39" t="str">
        <f t="shared" si="19"/>
        <v/>
      </c>
      <c r="K14" s="39" t="str">
        <f t="shared" si="19"/>
        <v/>
      </c>
      <c r="L14" s="39" t="str">
        <f t="shared" si="19"/>
        <v/>
      </c>
      <c r="M14" s="39" t="str">
        <f t="shared" ref="M14:N14" si="20">IF(M13&lt;&gt;0,"=","")</f>
        <v/>
      </c>
      <c r="N14" s="39" t="str">
        <f t="shared" si="20"/>
        <v/>
      </c>
      <c r="O14" s="39" t="str">
        <f t="shared" si="19"/>
        <v/>
      </c>
      <c r="P14" s="126" t="str">
        <f t="shared" si="19"/>
        <v/>
      </c>
      <c r="R14" s="77"/>
      <c r="S14" s="77"/>
      <c r="T14" s="77"/>
      <c r="U14" s="77"/>
      <c r="V14" s="77"/>
      <c r="W14" s="77"/>
    </row>
    <row r="15" spans="1:23" ht="15" x14ac:dyDescent="0.25">
      <c r="A15" s="206"/>
      <c r="B15" s="223"/>
      <c r="C15" s="224"/>
      <c r="D15" s="227"/>
      <c r="E15" s="78">
        <f t="shared" ref="E15:F15" si="21">+ROUND(E13*$C13,4)</f>
        <v>0</v>
      </c>
      <c r="F15" s="78">
        <f t="shared" si="21"/>
        <v>0</v>
      </c>
      <c r="G15" s="78">
        <f t="shared" ref="G15:P15" si="22">+ROUND(G13*$C13,4)</f>
        <v>0</v>
      </c>
      <c r="H15" s="78">
        <f t="shared" si="22"/>
        <v>0</v>
      </c>
      <c r="I15" s="78">
        <f t="shared" si="22"/>
        <v>0</v>
      </c>
      <c r="J15" s="78">
        <f t="shared" si="22"/>
        <v>0</v>
      </c>
      <c r="K15" s="78">
        <f t="shared" si="22"/>
        <v>0</v>
      </c>
      <c r="L15" s="78">
        <f t="shared" si="22"/>
        <v>0</v>
      </c>
      <c r="M15" s="78">
        <f t="shared" ref="M15:N15" si="23">+ROUND(M13*$C13,4)</f>
        <v>0</v>
      </c>
      <c r="N15" s="78">
        <f t="shared" si="23"/>
        <v>0</v>
      </c>
      <c r="O15" s="78">
        <f t="shared" si="22"/>
        <v>0</v>
      </c>
      <c r="P15" s="127">
        <f t="shared" si="22"/>
        <v>0</v>
      </c>
      <c r="R15" s="77"/>
      <c r="S15" s="77"/>
      <c r="T15" s="77"/>
      <c r="U15" s="77"/>
      <c r="V15" s="77"/>
      <c r="W15" s="77"/>
    </row>
    <row r="16" spans="1:23" ht="15" x14ac:dyDescent="0.25">
      <c r="A16" s="206">
        <f>CRONO!A12</f>
        <v>5</v>
      </c>
      <c r="B16" s="223" t="s">
        <v>76</v>
      </c>
      <c r="C16" s="224">
        <f>RESUMO!D10</f>
        <v>0</v>
      </c>
      <c r="D16" s="225" t="e">
        <f>C16/$C$46</f>
        <v>#DIV/0!</v>
      </c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9"/>
      <c r="R16" s="77"/>
      <c r="S16" s="77"/>
      <c r="T16" s="77"/>
      <c r="U16" s="77"/>
      <c r="V16" s="77"/>
      <c r="W16" s="77"/>
    </row>
    <row r="17" spans="1:23" ht="15" x14ac:dyDescent="0.25">
      <c r="A17" s="206"/>
      <c r="B17" s="223"/>
      <c r="C17" s="224"/>
      <c r="D17" s="226"/>
      <c r="E17" s="39" t="str">
        <f t="shared" ref="E17:F17" si="24">IF(E16&lt;&gt;0,"=","")</f>
        <v/>
      </c>
      <c r="F17" s="39" t="str">
        <f t="shared" si="24"/>
        <v/>
      </c>
      <c r="G17" s="39" t="str">
        <f t="shared" ref="G17:P17" si="25">IF(G16&lt;&gt;0,"=","")</f>
        <v/>
      </c>
      <c r="H17" s="39" t="str">
        <f t="shared" si="25"/>
        <v/>
      </c>
      <c r="I17" s="39" t="str">
        <f t="shared" si="25"/>
        <v/>
      </c>
      <c r="J17" s="39" t="str">
        <f t="shared" si="25"/>
        <v/>
      </c>
      <c r="K17" s="39" t="str">
        <f t="shared" si="25"/>
        <v/>
      </c>
      <c r="L17" s="39" t="str">
        <f t="shared" si="25"/>
        <v/>
      </c>
      <c r="M17" s="39" t="str">
        <f t="shared" ref="M17:N17" si="26">IF(M16&lt;&gt;0,"=","")</f>
        <v/>
      </c>
      <c r="N17" s="39" t="str">
        <f t="shared" si="26"/>
        <v/>
      </c>
      <c r="O17" s="39" t="str">
        <f t="shared" si="25"/>
        <v/>
      </c>
      <c r="P17" s="126" t="str">
        <f t="shared" si="25"/>
        <v/>
      </c>
      <c r="R17" s="77"/>
      <c r="S17" s="77"/>
      <c r="T17" s="77"/>
      <c r="U17" s="77"/>
      <c r="V17" s="77"/>
      <c r="W17" s="77"/>
    </row>
    <row r="18" spans="1:23" ht="15" x14ac:dyDescent="0.25">
      <c r="A18" s="206"/>
      <c r="B18" s="223"/>
      <c r="C18" s="224"/>
      <c r="D18" s="227"/>
      <c r="E18" s="78">
        <f t="shared" ref="E18:F18" si="27">+ROUND(E16*$C16,4)</f>
        <v>0</v>
      </c>
      <c r="F18" s="78">
        <f t="shared" si="27"/>
        <v>0</v>
      </c>
      <c r="G18" s="78">
        <f t="shared" ref="G18:P18" si="28">+ROUND(G16*$C16,4)</f>
        <v>0</v>
      </c>
      <c r="H18" s="78">
        <f t="shared" si="28"/>
        <v>0</v>
      </c>
      <c r="I18" s="78">
        <f t="shared" si="28"/>
        <v>0</v>
      </c>
      <c r="J18" s="78">
        <f t="shared" si="28"/>
        <v>0</v>
      </c>
      <c r="K18" s="78">
        <f t="shared" si="28"/>
        <v>0</v>
      </c>
      <c r="L18" s="78">
        <f t="shared" si="28"/>
        <v>0</v>
      </c>
      <c r="M18" s="78">
        <f t="shared" ref="M18:N18" si="29">+ROUND(M16*$C16,4)</f>
        <v>0</v>
      </c>
      <c r="N18" s="78">
        <f t="shared" si="29"/>
        <v>0</v>
      </c>
      <c r="O18" s="78">
        <f t="shared" si="28"/>
        <v>0</v>
      </c>
      <c r="P18" s="127">
        <f t="shared" si="28"/>
        <v>0</v>
      </c>
      <c r="R18" s="77"/>
      <c r="S18" s="77"/>
      <c r="T18" s="77"/>
      <c r="U18" s="77"/>
      <c r="V18" s="77"/>
      <c r="W18" s="77"/>
    </row>
    <row r="19" spans="1:23" ht="15" x14ac:dyDescent="0.25">
      <c r="A19" s="206">
        <f>CRONO!A14</f>
        <v>6</v>
      </c>
      <c r="B19" s="223" t="s">
        <v>87</v>
      </c>
      <c r="C19" s="224">
        <f>RESUMO!D11</f>
        <v>0</v>
      </c>
      <c r="D19" s="225" t="e">
        <f>C19/$C$46</f>
        <v>#DIV/0!</v>
      </c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9"/>
      <c r="R19" s="77"/>
      <c r="S19" s="77"/>
      <c r="T19" s="77"/>
      <c r="U19" s="77"/>
      <c r="V19" s="77"/>
      <c r="W19" s="77"/>
    </row>
    <row r="20" spans="1:23" x14ac:dyDescent="0.2">
      <c r="A20" s="206"/>
      <c r="B20" s="223"/>
      <c r="C20" s="224"/>
      <c r="D20" s="226"/>
      <c r="E20" s="39" t="str">
        <f t="shared" ref="E20:F20" si="30">IF(E19&lt;&gt;0,"=","")</f>
        <v/>
      </c>
      <c r="F20" s="39" t="str">
        <f t="shared" si="30"/>
        <v/>
      </c>
      <c r="G20" s="39" t="str">
        <f t="shared" ref="G20:P20" si="31">IF(G19&lt;&gt;0,"=","")</f>
        <v/>
      </c>
      <c r="H20" s="39" t="str">
        <f t="shared" si="31"/>
        <v/>
      </c>
      <c r="I20" s="39" t="str">
        <f t="shared" si="31"/>
        <v/>
      </c>
      <c r="J20" s="39" t="str">
        <f t="shared" si="31"/>
        <v/>
      </c>
      <c r="K20" s="39" t="str">
        <f t="shared" si="31"/>
        <v/>
      </c>
      <c r="L20" s="39" t="str">
        <f t="shared" si="31"/>
        <v/>
      </c>
      <c r="M20" s="39" t="str">
        <f t="shared" ref="M20:N20" si="32">IF(M19&lt;&gt;0,"=","")</f>
        <v/>
      </c>
      <c r="N20" s="39" t="str">
        <f t="shared" si="32"/>
        <v/>
      </c>
      <c r="O20" s="39" t="str">
        <f t="shared" si="31"/>
        <v/>
      </c>
      <c r="P20" s="126" t="str">
        <f t="shared" si="31"/>
        <v/>
      </c>
    </row>
    <row r="21" spans="1:23" x14ac:dyDescent="0.2">
      <c r="A21" s="206"/>
      <c r="B21" s="223"/>
      <c r="C21" s="224"/>
      <c r="D21" s="227"/>
      <c r="E21" s="78">
        <f t="shared" ref="E21:F21" si="33">+ROUND(E19*$C19,4)</f>
        <v>0</v>
      </c>
      <c r="F21" s="78">
        <f t="shared" si="33"/>
        <v>0</v>
      </c>
      <c r="G21" s="78">
        <f t="shared" ref="G21:P21" si="34">+ROUND(G19*$C19,4)</f>
        <v>0</v>
      </c>
      <c r="H21" s="78">
        <f t="shared" si="34"/>
        <v>0</v>
      </c>
      <c r="I21" s="78">
        <f t="shared" si="34"/>
        <v>0</v>
      </c>
      <c r="J21" s="78">
        <f t="shared" si="34"/>
        <v>0</v>
      </c>
      <c r="K21" s="78">
        <f t="shared" si="34"/>
        <v>0</v>
      </c>
      <c r="L21" s="78">
        <f t="shared" si="34"/>
        <v>0</v>
      </c>
      <c r="M21" s="78">
        <f t="shared" ref="M21:N21" si="35">+ROUND(M19*$C19,4)</f>
        <v>0</v>
      </c>
      <c r="N21" s="78">
        <f t="shared" si="35"/>
        <v>0</v>
      </c>
      <c r="O21" s="78">
        <f t="shared" si="34"/>
        <v>0</v>
      </c>
      <c r="P21" s="127">
        <f t="shared" si="34"/>
        <v>0</v>
      </c>
    </row>
    <row r="22" spans="1:23" x14ac:dyDescent="0.2">
      <c r="A22" s="206">
        <f>CRONO!A16</f>
        <v>7</v>
      </c>
      <c r="B22" s="223" t="s">
        <v>93</v>
      </c>
      <c r="C22" s="224">
        <f>RESUMO!D12</f>
        <v>0</v>
      </c>
      <c r="D22" s="225" t="e">
        <f>C22/$C$46</f>
        <v>#DIV/0!</v>
      </c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9"/>
    </row>
    <row r="23" spans="1:23" x14ac:dyDescent="0.2">
      <c r="A23" s="206"/>
      <c r="B23" s="223"/>
      <c r="C23" s="224"/>
      <c r="D23" s="226"/>
      <c r="E23" s="39" t="str">
        <f t="shared" ref="E23:F23" si="36">IF(E22&lt;&gt;0,"=","")</f>
        <v/>
      </c>
      <c r="F23" s="39" t="str">
        <f t="shared" si="36"/>
        <v/>
      </c>
      <c r="G23" s="39" t="str">
        <f t="shared" ref="G23:P23" si="37">IF(G22&lt;&gt;0,"=","")</f>
        <v/>
      </c>
      <c r="H23" s="39" t="str">
        <f t="shared" si="37"/>
        <v/>
      </c>
      <c r="I23" s="39" t="str">
        <f t="shared" si="37"/>
        <v/>
      </c>
      <c r="J23" s="39" t="str">
        <f t="shared" si="37"/>
        <v/>
      </c>
      <c r="K23" s="39" t="str">
        <f t="shared" si="37"/>
        <v/>
      </c>
      <c r="L23" s="39" t="str">
        <f t="shared" si="37"/>
        <v/>
      </c>
      <c r="M23" s="39" t="str">
        <f t="shared" ref="M23:N23" si="38">IF(M22&lt;&gt;0,"=","")</f>
        <v/>
      </c>
      <c r="N23" s="39" t="str">
        <f t="shared" si="38"/>
        <v/>
      </c>
      <c r="O23" s="39" t="str">
        <f t="shared" si="37"/>
        <v/>
      </c>
      <c r="P23" s="126" t="str">
        <f t="shared" si="37"/>
        <v/>
      </c>
    </row>
    <row r="24" spans="1:23" x14ac:dyDescent="0.2">
      <c r="A24" s="206"/>
      <c r="B24" s="223"/>
      <c r="C24" s="224"/>
      <c r="D24" s="227"/>
      <c r="E24" s="78">
        <f t="shared" ref="E24:F24" si="39">+ROUND(E22*$C22,4)</f>
        <v>0</v>
      </c>
      <c r="F24" s="78">
        <f t="shared" si="39"/>
        <v>0</v>
      </c>
      <c r="G24" s="78">
        <f t="shared" ref="G24:P24" si="40">+ROUND(G22*$C22,4)</f>
        <v>0</v>
      </c>
      <c r="H24" s="78">
        <f t="shared" si="40"/>
        <v>0</v>
      </c>
      <c r="I24" s="78">
        <f t="shared" si="40"/>
        <v>0</v>
      </c>
      <c r="J24" s="78">
        <f t="shared" si="40"/>
        <v>0</v>
      </c>
      <c r="K24" s="78">
        <f t="shared" si="40"/>
        <v>0</v>
      </c>
      <c r="L24" s="78">
        <f t="shared" si="40"/>
        <v>0</v>
      </c>
      <c r="M24" s="78">
        <f t="shared" ref="M24:N24" si="41">+ROUND(M22*$C22,4)</f>
        <v>0</v>
      </c>
      <c r="N24" s="78">
        <f t="shared" si="41"/>
        <v>0</v>
      </c>
      <c r="O24" s="78">
        <f t="shared" si="40"/>
        <v>0</v>
      </c>
      <c r="P24" s="127">
        <f t="shared" si="40"/>
        <v>0</v>
      </c>
    </row>
    <row r="25" spans="1:23" ht="15" x14ac:dyDescent="0.25">
      <c r="A25" s="206">
        <f>CRONO!A18</f>
        <v>8</v>
      </c>
      <c r="B25" s="223" t="s">
        <v>100</v>
      </c>
      <c r="C25" s="224">
        <f>RESUMO!D13</f>
        <v>0</v>
      </c>
      <c r="D25" s="225" t="e">
        <f>C25/$C$46</f>
        <v>#DIV/0!</v>
      </c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9"/>
      <c r="R25" s="77"/>
      <c r="S25" s="77"/>
      <c r="T25" s="77"/>
    </row>
    <row r="26" spans="1:23" x14ac:dyDescent="0.2">
      <c r="A26" s="206"/>
      <c r="B26" s="223"/>
      <c r="C26" s="224"/>
      <c r="D26" s="226"/>
      <c r="E26" s="39" t="str">
        <f t="shared" ref="E26:F26" si="42">IF(E25&lt;&gt;0,"=","")</f>
        <v/>
      </c>
      <c r="F26" s="39" t="str">
        <f t="shared" si="42"/>
        <v/>
      </c>
      <c r="G26" s="39" t="str">
        <f t="shared" ref="G26:P26" si="43">IF(G25&lt;&gt;0,"=","")</f>
        <v/>
      </c>
      <c r="H26" s="39" t="str">
        <f t="shared" si="43"/>
        <v/>
      </c>
      <c r="I26" s="39" t="str">
        <f t="shared" si="43"/>
        <v/>
      </c>
      <c r="J26" s="39" t="str">
        <f t="shared" si="43"/>
        <v/>
      </c>
      <c r="K26" s="39" t="str">
        <f t="shared" si="43"/>
        <v/>
      </c>
      <c r="L26" s="39" t="str">
        <f t="shared" si="43"/>
        <v/>
      </c>
      <c r="M26" s="39" t="str">
        <f t="shared" ref="M26:N26" si="44">IF(M25&lt;&gt;0,"=","")</f>
        <v/>
      </c>
      <c r="N26" s="39" t="str">
        <f t="shared" si="44"/>
        <v/>
      </c>
      <c r="O26" s="39" t="str">
        <f t="shared" si="43"/>
        <v/>
      </c>
      <c r="P26" s="126" t="str">
        <f t="shared" si="43"/>
        <v/>
      </c>
    </row>
    <row r="27" spans="1:23" x14ac:dyDescent="0.2">
      <c r="A27" s="206"/>
      <c r="B27" s="223"/>
      <c r="C27" s="224"/>
      <c r="D27" s="227"/>
      <c r="E27" s="78">
        <f t="shared" ref="E27:F27" si="45">+ROUND(E25*$C25,4)</f>
        <v>0</v>
      </c>
      <c r="F27" s="78">
        <f t="shared" si="45"/>
        <v>0</v>
      </c>
      <c r="G27" s="78">
        <f t="shared" ref="G27:P27" si="46">+ROUND(G25*$C25,4)</f>
        <v>0</v>
      </c>
      <c r="H27" s="78">
        <f t="shared" si="46"/>
        <v>0</v>
      </c>
      <c r="I27" s="78">
        <f t="shared" si="46"/>
        <v>0</v>
      </c>
      <c r="J27" s="78">
        <f t="shared" si="46"/>
        <v>0</v>
      </c>
      <c r="K27" s="78">
        <f t="shared" si="46"/>
        <v>0</v>
      </c>
      <c r="L27" s="78">
        <f t="shared" si="46"/>
        <v>0</v>
      </c>
      <c r="M27" s="78">
        <f t="shared" ref="M27:N27" si="47">+ROUND(M25*$C25,4)</f>
        <v>0</v>
      </c>
      <c r="N27" s="78">
        <f t="shared" si="47"/>
        <v>0</v>
      </c>
      <c r="O27" s="78">
        <f t="shared" si="46"/>
        <v>0</v>
      </c>
      <c r="P27" s="127">
        <f t="shared" si="46"/>
        <v>0</v>
      </c>
    </row>
    <row r="28" spans="1:23" x14ac:dyDescent="0.2">
      <c r="A28" s="206">
        <f>CRONO!A20</f>
        <v>9</v>
      </c>
      <c r="B28" s="223" t="str">
        <f>RESUMO!C14</f>
        <v xml:space="preserve">INSTALAÇÕES HIDROSSANITÁRIAS  </v>
      </c>
      <c r="C28" s="224">
        <f>RESUMO!D14</f>
        <v>0</v>
      </c>
      <c r="D28" s="225" t="e">
        <f>C28/$C$46</f>
        <v>#DIV/0!</v>
      </c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9"/>
    </row>
    <row r="29" spans="1:23" x14ac:dyDescent="0.2">
      <c r="A29" s="206"/>
      <c r="B29" s="223"/>
      <c r="C29" s="224"/>
      <c r="D29" s="226"/>
      <c r="E29" s="39" t="str">
        <f t="shared" ref="E29:P29" si="48">IF(E28&lt;&gt;0,"=","")</f>
        <v/>
      </c>
      <c r="F29" s="39" t="str">
        <f t="shared" si="48"/>
        <v/>
      </c>
      <c r="G29" s="39" t="str">
        <f t="shared" si="48"/>
        <v/>
      </c>
      <c r="H29" s="39" t="str">
        <f t="shared" si="48"/>
        <v/>
      </c>
      <c r="I29" s="39" t="str">
        <f t="shared" si="48"/>
        <v/>
      </c>
      <c r="J29" s="39" t="str">
        <f t="shared" si="48"/>
        <v/>
      </c>
      <c r="K29" s="39" t="str">
        <f t="shared" si="48"/>
        <v/>
      </c>
      <c r="L29" s="39" t="str">
        <f t="shared" si="48"/>
        <v/>
      </c>
      <c r="M29" s="39" t="str">
        <f t="shared" ref="M29:N29" si="49">IF(M28&lt;&gt;0,"=","")</f>
        <v/>
      </c>
      <c r="N29" s="39" t="str">
        <f t="shared" si="49"/>
        <v/>
      </c>
      <c r="O29" s="39" t="str">
        <f t="shared" si="48"/>
        <v/>
      </c>
      <c r="P29" s="126" t="str">
        <f t="shared" si="48"/>
        <v/>
      </c>
    </row>
    <row r="30" spans="1:23" x14ac:dyDescent="0.2">
      <c r="A30" s="206"/>
      <c r="B30" s="223"/>
      <c r="C30" s="224"/>
      <c r="D30" s="227"/>
      <c r="E30" s="78">
        <f t="shared" ref="E30:P30" si="50">+ROUND(E28*$C28,4)</f>
        <v>0</v>
      </c>
      <c r="F30" s="78">
        <f t="shared" si="50"/>
        <v>0</v>
      </c>
      <c r="G30" s="78">
        <f t="shared" si="50"/>
        <v>0</v>
      </c>
      <c r="H30" s="78">
        <f t="shared" si="50"/>
        <v>0</v>
      </c>
      <c r="I30" s="78">
        <f t="shared" si="50"/>
        <v>0</v>
      </c>
      <c r="J30" s="78">
        <f t="shared" si="50"/>
        <v>0</v>
      </c>
      <c r="K30" s="78">
        <f t="shared" si="50"/>
        <v>0</v>
      </c>
      <c r="L30" s="78">
        <f t="shared" si="50"/>
        <v>0</v>
      </c>
      <c r="M30" s="78">
        <f t="shared" ref="M30:N30" si="51">+ROUND(M28*$C28,4)</f>
        <v>0</v>
      </c>
      <c r="N30" s="78">
        <f t="shared" si="51"/>
        <v>0</v>
      </c>
      <c r="O30" s="78">
        <f t="shared" si="50"/>
        <v>0</v>
      </c>
      <c r="P30" s="127">
        <f t="shared" si="50"/>
        <v>0</v>
      </c>
    </row>
    <row r="31" spans="1:23" ht="15" x14ac:dyDescent="0.25">
      <c r="A31" s="206">
        <f>CRONO!A22</f>
        <v>10</v>
      </c>
      <c r="B31" s="223" t="str">
        <f>RESUMO!C15</f>
        <v>URBANIZAÇÃO</v>
      </c>
      <c r="C31" s="224">
        <f>RESUMO!D15</f>
        <v>0</v>
      </c>
      <c r="D31" s="225" t="e">
        <f>C31/$C$46</f>
        <v>#DIV/0!</v>
      </c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9"/>
      <c r="R31" s="77"/>
      <c r="S31" s="77"/>
      <c r="T31" s="77"/>
    </row>
    <row r="32" spans="1:23" x14ac:dyDescent="0.2">
      <c r="A32" s="206"/>
      <c r="B32" s="223"/>
      <c r="C32" s="224"/>
      <c r="D32" s="226"/>
      <c r="E32" s="39" t="str">
        <f t="shared" ref="E32:P32" si="52">IF(E31&lt;&gt;0,"=","")</f>
        <v/>
      </c>
      <c r="F32" s="39" t="str">
        <f t="shared" si="52"/>
        <v/>
      </c>
      <c r="G32" s="39" t="str">
        <f t="shared" si="52"/>
        <v/>
      </c>
      <c r="H32" s="39" t="str">
        <f t="shared" si="52"/>
        <v/>
      </c>
      <c r="I32" s="39" t="str">
        <f t="shared" si="52"/>
        <v/>
      </c>
      <c r="J32" s="39" t="str">
        <f t="shared" si="52"/>
        <v/>
      </c>
      <c r="K32" s="39" t="str">
        <f t="shared" si="52"/>
        <v/>
      </c>
      <c r="L32" s="39" t="str">
        <f t="shared" si="52"/>
        <v/>
      </c>
      <c r="M32" s="39" t="str">
        <f t="shared" ref="M32:N32" si="53">IF(M31&lt;&gt;0,"=","")</f>
        <v/>
      </c>
      <c r="N32" s="39" t="str">
        <f t="shared" si="53"/>
        <v/>
      </c>
      <c r="O32" s="39" t="str">
        <f t="shared" si="52"/>
        <v/>
      </c>
      <c r="P32" s="126" t="str">
        <f t="shared" si="52"/>
        <v/>
      </c>
    </row>
    <row r="33" spans="1:20" x14ac:dyDescent="0.2">
      <c r="A33" s="206"/>
      <c r="B33" s="223"/>
      <c r="C33" s="224"/>
      <c r="D33" s="227"/>
      <c r="E33" s="78">
        <f t="shared" ref="E33:P33" si="54">+ROUND(E31*$C31,4)</f>
        <v>0</v>
      </c>
      <c r="F33" s="78">
        <f t="shared" si="54"/>
        <v>0</v>
      </c>
      <c r="G33" s="78">
        <f t="shared" si="54"/>
        <v>0</v>
      </c>
      <c r="H33" s="78">
        <f t="shared" si="54"/>
        <v>0</v>
      </c>
      <c r="I33" s="78">
        <f t="shared" si="54"/>
        <v>0</v>
      </c>
      <c r="J33" s="78">
        <f t="shared" si="54"/>
        <v>0</v>
      </c>
      <c r="K33" s="78">
        <f t="shared" si="54"/>
        <v>0</v>
      </c>
      <c r="L33" s="78">
        <f t="shared" si="54"/>
        <v>0</v>
      </c>
      <c r="M33" s="78">
        <f t="shared" ref="M33:N33" si="55">+ROUND(M31*$C31,4)</f>
        <v>0</v>
      </c>
      <c r="N33" s="78">
        <f t="shared" si="55"/>
        <v>0</v>
      </c>
      <c r="O33" s="78">
        <f t="shared" si="54"/>
        <v>0</v>
      </c>
      <c r="P33" s="127">
        <f t="shared" si="54"/>
        <v>0</v>
      </c>
    </row>
    <row r="34" spans="1:20" ht="15" x14ac:dyDescent="0.25">
      <c r="A34" s="206" t="str">
        <f>CRONO!A24</f>
        <v>11.1</v>
      </c>
      <c r="B34" s="223" t="str">
        <f>CRONO!B24</f>
        <v xml:space="preserve">MOBILIZAÇÃO E DESMOBILIZAÇÃO DE PESSOAL E EQUIPAMENTOS  </v>
      </c>
      <c r="C34" s="224">
        <f>PLQ!J321</f>
        <v>0</v>
      </c>
      <c r="D34" s="225" t="e">
        <f>C34/$C$46</f>
        <v>#DIV/0!</v>
      </c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R34" s="77"/>
      <c r="S34" s="77"/>
      <c r="T34" s="77"/>
    </row>
    <row r="35" spans="1:20" x14ac:dyDescent="0.2">
      <c r="A35" s="206"/>
      <c r="B35" s="223"/>
      <c r="C35" s="224"/>
      <c r="D35" s="226"/>
      <c r="E35" s="39" t="str">
        <f t="shared" ref="E35:F35" si="56">IF(E34&lt;&gt;0,"=","")</f>
        <v/>
      </c>
      <c r="F35" s="39" t="str">
        <f t="shared" si="56"/>
        <v/>
      </c>
      <c r="G35" s="39" t="str">
        <f t="shared" ref="G35:P35" si="57">IF(G34&lt;&gt;0,"=","")</f>
        <v/>
      </c>
      <c r="H35" s="39" t="str">
        <f t="shared" si="57"/>
        <v/>
      </c>
      <c r="I35" s="39" t="str">
        <f t="shared" si="57"/>
        <v/>
      </c>
      <c r="J35" s="39" t="str">
        <f t="shared" si="57"/>
        <v/>
      </c>
      <c r="K35" s="39" t="str">
        <f t="shared" si="57"/>
        <v/>
      </c>
      <c r="L35" s="39" t="str">
        <f t="shared" si="57"/>
        <v/>
      </c>
      <c r="M35" s="39" t="str">
        <f t="shared" ref="M35:N35" si="58">IF(M34&lt;&gt;0,"=","")</f>
        <v/>
      </c>
      <c r="N35" s="39" t="str">
        <f t="shared" si="58"/>
        <v/>
      </c>
      <c r="O35" s="39" t="str">
        <f t="shared" si="57"/>
        <v/>
      </c>
      <c r="P35" s="126" t="str">
        <f t="shared" si="57"/>
        <v/>
      </c>
    </row>
    <row r="36" spans="1:20" x14ac:dyDescent="0.2">
      <c r="A36" s="206"/>
      <c r="B36" s="223"/>
      <c r="C36" s="224"/>
      <c r="D36" s="227"/>
      <c r="E36" s="78">
        <f t="shared" ref="E36:F36" si="59">+ROUND(E34*$C34,4)</f>
        <v>0</v>
      </c>
      <c r="F36" s="78">
        <f t="shared" si="59"/>
        <v>0</v>
      </c>
      <c r="G36" s="78">
        <f t="shared" ref="G36:P36" si="60">+ROUND(G34*$C34,4)</f>
        <v>0</v>
      </c>
      <c r="H36" s="78">
        <f t="shared" si="60"/>
        <v>0</v>
      </c>
      <c r="I36" s="78">
        <f t="shared" si="60"/>
        <v>0</v>
      </c>
      <c r="J36" s="78">
        <f t="shared" si="60"/>
        <v>0</v>
      </c>
      <c r="K36" s="78">
        <f t="shared" si="60"/>
        <v>0</v>
      </c>
      <c r="L36" s="78">
        <f t="shared" si="60"/>
        <v>0</v>
      </c>
      <c r="M36" s="78">
        <f t="shared" ref="M36:N36" si="61">+ROUND(M34*$C34,4)</f>
        <v>0</v>
      </c>
      <c r="N36" s="78">
        <f t="shared" si="61"/>
        <v>0</v>
      </c>
      <c r="O36" s="78">
        <f t="shared" si="60"/>
        <v>0</v>
      </c>
      <c r="P36" s="127">
        <f t="shared" si="60"/>
        <v>0</v>
      </c>
    </row>
    <row r="37" spans="1:20" x14ac:dyDescent="0.2">
      <c r="A37" s="206" t="str">
        <f>CRONO!A26</f>
        <v>11.2</v>
      </c>
      <c r="B37" s="223" t="str">
        <f>CRONO!B26</f>
        <v xml:space="preserve">CONSTRUÇÃO COMPLETA DE CANTEIRO DE OBRAS  </v>
      </c>
      <c r="C37" s="224">
        <f>PLQ!J322</f>
        <v>0</v>
      </c>
      <c r="D37" s="225" t="e">
        <f>C37/$C$46</f>
        <v>#DIV/0!</v>
      </c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9"/>
    </row>
    <row r="38" spans="1:20" x14ac:dyDescent="0.2">
      <c r="A38" s="206"/>
      <c r="B38" s="223"/>
      <c r="C38" s="224"/>
      <c r="D38" s="226"/>
      <c r="E38" s="39" t="str">
        <f t="shared" ref="E38:F38" si="62">IF(E37&lt;&gt;0,"=","")</f>
        <v/>
      </c>
      <c r="F38" s="39" t="str">
        <f t="shared" si="62"/>
        <v/>
      </c>
      <c r="G38" s="39" t="str">
        <f t="shared" ref="G38:P38" si="63">IF(G37&lt;&gt;0,"=","")</f>
        <v/>
      </c>
      <c r="H38" s="39" t="str">
        <f t="shared" si="63"/>
        <v/>
      </c>
      <c r="I38" s="39" t="str">
        <f t="shared" si="63"/>
        <v/>
      </c>
      <c r="J38" s="39" t="str">
        <f t="shared" si="63"/>
        <v/>
      </c>
      <c r="K38" s="39" t="str">
        <f t="shared" si="63"/>
        <v/>
      </c>
      <c r="L38" s="39" t="str">
        <f t="shared" si="63"/>
        <v/>
      </c>
      <c r="M38" s="39" t="str">
        <f t="shared" ref="M38:N38" si="64">IF(M37&lt;&gt;0,"=","")</f>
        <v/>
      </c>
      <c r="N38" s="39" t="str">
        <f t="shared" si="64"/>
        <v/>
      </c>
      <c r="O38" s="39" t="str">
        <f t="shared" si="63"/>
        <v/>
      </c>
      <c r="P38" s="126" t="str">
        <f t="shared" si="63"/>
        <v/>
      </c>
    </row>
    <row r="39" spans="1:20" x14ac:dyDescent="0.2">
      <c r="A39" s="206"/>
      <c r="B39" s="223"/>
      <c r="C39" s="224"/>
      <c r="D39" s="227"/>
      <c r="E39" s="78">
        <f t="shared" ref="E39:F39" si="65">+ROUND(E37*$C37,4)</f>
        <v>0</v>
      </c>
      <c r="F39" s="78">
        <f t="shared" si="65"/>
        <v>0</v>
      </c>
      <c r="G39" s="78">
        <f t="shared" ref="G39:P39" si="66">+ROUND(G37*$C37,4)</f>
        <v>0</v>
      </c>
      <c r="H39" s="78">
        <f t="shared" si="66"/>
        <v>0</v>
      </c>
      <c r="I39" s="78">
        <f t="shared" si="66"/>
        <v>0</v>
      </c>
      <c r="J39" s="78">
        <f t="shared" si="66"/>
        <v>0</v>
      </c>
      <c r="K39" s="78">
        <f t="shared" si="66"/>
        <v>0</v>
      </c>
      <c r="L39" s="78">
        <f t="shared" si="66"/>
        <v>0</v>
      </c>
      <c r="M39" s="78">
        <f t="shared" ref="M39:N39" si="67">+ROUND(M37*$C37,4)</f>
        <v>0</v>
      </c>
      <c r="N39" s="78">
        <f t="shared" si="67"/>
        <v>0</v>
      </c>
      <c r="O39" s="78">
        <f t="shared" si="66"/>
        <v>0</v>
      </c>
      <c r="P39" s="127">
        <f t="shared" si="66"/>
        <v>0</v>
      </c>
    </row>
    <row r="40" spans="1:20" x14ac:dyDescent="0.2">
      <c r="A40" s="206" t="str">
        <f>CRONO!A28</f>
        <v>11.3</v>
      </c>
      <c r="B40" s="223" t="str">
        <f>CRONO!B28</f>
        <v xml:space="preserve">ADMINISTRAÇÃO LOCAL  </v>
      </c>
      <c r="C40" s="224">
        <f>PLQ!J323</f>
        <v>0</v>
      </c>
      <c r="D40" s="225" t="e">
        <f>C40/$C$46</f>
        <v>#DIV/0!</v>
      </c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</row>
    <row r="41" spans="1:20" x14ac:dyDescent="0.2">
      <c r="A41" s="206"/>
      <c r="B41" s="223"/>
      <c r="C41" s="224"/>
      <c r="D41" s="226"/>
      <c r="E41" s="39" t="str">
        <f t="shared" ref="E41:F41" si="68">IF(E40&lt;&gt;0,"=","")</f>
        <v/>
      </c>
      <c r="F41" s="39" t="str">
        <f t="shared" si="68"/>
        <v/>
      </c>
      <c r="G41" s="39" t="str">
        <f t="shared" ref="G41:P41" si="69">IF(G40&lt;&gt;0,"=","")</f>
        <v/>
      </c>
      <c r="H41" s="39" t="str">
        <f t="shared" si="69"/>
        <v/>
      </c>
      <c r="I41" s="39" t="str">
        <f t="shared" si="69"/>
        <v/>
      </c>
      <c r="J41" s="39" t="str">
        <f t="shared" si="69"/>
        <v/>
      </c>
      <c r="K41" s="39" t="str">
        <f t="shared" si="69"/>
        <v/>
      </c>
      <c r="L41" s="39" t="str">
        <f t="shared" si="69"/>
        <v/>
      </c>
      <c r="M41" s="39" t="str">
        <f t="shared" ref="M41:N41" si="70">IF(M40&lt;&gt;0,"=","")</f>
        <v/>
      </c>
      <c r="N41" s="39" t="str">
        <f t="shared" si="70"/>
        <v/>
      </c>
      <c r="O41" s="39" t="str">
        <f t="shared" si="69"/>
        <v/>
      </c>
      <c r="P41" s="126" t="str">
        <f t="shared" si="69"/>
        <v/>
      </c>
    </row>
    <row r="42" spans="1:20" x14ac:dyDescent="0.2">
      <c r="A42" s="206"/>
      <c r="B42" s="223"/>
      <c r="C42" s="224"/>
      <c r="D42" s="227"/>
      <c r="E42" s="78">
        <f t="shared" ref="E42:F42" si="71">+ROUND(E40*$C40,4)</f>
        <v>0</v>
      </c>
      <c r="F42" s="78">
        <f t="shared" si="71"/>
        <v>0</v>
      </c>
      <c r="G42" s="78">
        <f t="shared" ref="G42:P42" si="72">+ROUND(G40*$C40,4)</f>
        <v>0</v>
      </c>
      <c r="H42" s="78">
        <f t="shared" si="72"/>
        <v>0</v>
      </c>
      <c r="I42" s="78">
        <f t="shared" si="72"/>
        <v>0</v>
      </c>
      <c r="J42" s="78">
        <f t="shared" si="72"/>
        <v>0</v>
      </c>
      <c r="K42" s="78">
        <f t="shared" si="72"/>
        <v>0</v>
      </c>
      <c r="L42" s="78">
        <f t="shared" si="72"/>
        <v>0</v>
      </c>
      <c r="M42" s="78">
        <f t="shared" ref="M42:N42" si="73">+ROUND(M40*$C40,4)</f>
        <v>0</v>
      </c>
      <c r="N42" s="78">
        <f t="shared" si="73"/>
        <v>0</v>
      </c>
      <c r="O42" s="78">
        <f t="shared" si="72"/>
        <v>0</v>
      </c>
      <c r="P42" s="127">
        <f t="shared" si="72"/>
        <v>0</v>
      </c>
    </row>
    <row r="43" spans="1:20" x14ac:dyDescent="0.2">
      <c r="A43" s="79"/>
      <c r="B43" s="80" t="s">
        <v>143</v>
      </c>
      <c r="C43" s="81"/>
      <c r="D43" s="82"/>
      <c r="E43" s="83" t="e">
        <f t="shared" ref="E43:J43" si="74">+E45/$C$46</f>
        <v>#DIV/0!</v>
      </c>
      <c r="F43" s="83" t="e">
        <f t="shared" si="74"/>
        <v>#DIV/0!</v>
      </c>
      <c r="G43" s="83" t="e">
        <f t="shared" si="74"/>
        <v>#DIV/0!</v>
      </c>
      <c r="H43" s="83" t="e">
        <f t="shared" si="74"/>
        <v>#DIV/0!</v>
      </c>
      <c r="I43" s="83" t="e">
        <f t="shared" si="74"/>
        <v>#DIV/0!</v>
      </c>
      <c r="J43" s="83" t="e">
        <f t="shared" si="74"/>
        <v>#DIV/0!</v>
      </c>
      <c r="K43" s="83" t="e">
        <f t="shared" ref="K43:P43" si="75">+K45/$C$46</f>
        <v>#DIV/0!</v>
      </c>
      <c r="L43" s="83" t="e">
        <f t="shared" si="75"/>
        <v>#DIV/0!</v>
      </c>
      <c r="M43" s="83" t="e">
        <f t="shared" si="75"/>
        <v>#DIV/0!</v>
      </c>
      <c r="N43" s="83" t="e">
        <f t="shared" si="75"/>
        <v>#DIV/0!</v>
      </c>
      <c r="O43" s="83" t="e">
        <f t="shared" si="75"/>
        <v>#DIV/0!</v>
      </c>
      <c r="P43" s="128" t="e">
        <f t="shared" si="75"/>
        <v>#DIV/0!</v>
      </c>
    </row>
    <row r="44" spans="1:20" x14ac:dyDescent="0.2">
      <c r="A44" s="84"/>
      <c r="B44" s="85" t="s">
        <v>144</v>
      </c>
      <c r="C44" s="86"/>
      <c r="D44" s="83" t="e">
        <f>SUM(D4:D43)</f>
        <v>#DIV/0!</v>
      </c>
      <c r="E44" s="83" t="e">
        <f>+E43</f>
        <v>#DIV/0!</v>
      </c>
      <c r="F44" s="83" t="e">
        <f t="shared" ref="F44:J44" si="76">+F43+E44</f>
        <v>#DIV/0!</v>
      </c>
      <c r="G44" s="83" t="e">
        <f t="shared" si="76"/>
        <v>#DIV/0!</v>
      </c>
      <c r="H44" s="83" t="e">
        <f t="shared" si="76"/>
        <v>#DIV/0!</v>
      </c>
      <c r="I44" s="83" t="e">
        <f t="shared" si="76"/>
        <v>#DIV/0!</v>
      </c>
      <c r="J44" s="83" t="e">
        <f t="shared" si="76"/>
        <v>#DIV/0!</v>
      </c>
      <c r="K44" s="83" t="e">
        <f t="shared" ref="K44" si="77">+K43+J44</f>
        <v>#DIV/0!</v>
      </c>
      <c r="L44" s="83" t="e">
        <f t="shared" ref="L44" si="78">+L43+K44</f>
        <v>#DIV/0!</v>
      </c>
      <c r="M44" s="83" t="e">
        <f t="shared" ref="M44" si="79">+M43+L44</f>
        <v>#DIV/0!</v>
      </c>
      <c r="N44" s="83" t="e">
        <f t="shared" ref="N44" si="80">+N43+M44</f>
        <v>#DIV/0!</v>
      </c>
      <c r="O44" s="83" t="e">
        <f t="shared" ref="O44" si="81">+O43+N44</f>
        <v>#DIV/0!</v>
      </c>
      <c r="P44" s="128" t="e">
        <f t="shared" ref="P44" si="82">+P43+O44</f>
        <v>#DIV/0!</v>
      </c>
    </row>
    <row r="45" spans="1:20" x14ac:dyDescent="0.2">
      <c r="A45" s="84"/>
      <c r="B45" s="85" t="s">
        <v>145</v>
      </c>
      <c r="C45" s="86"/>
      <c r="D45" s="87"/>
      <c r="E45" s="88">
        <f>E24+E18+E15+E12+E6+E21+E9+E36+E39+E42+E27+E30+E33</f>
        <v>0</v>
      </c>
      <c r="F45" s="88">
        <f t="shared" ref="F45:P45" si="83">F24+F18+F15+F12+F6+F21+F9+F36+F39+F42+F27+F30+F33</f>
        <v>0</v>
      </c>
      <c r="G45" s="88">
        <f t="shared" si="83"/>
        <v>0</v>
      </c>
      <c r="H45" s="88">
        <f t="shared" si="83"/>
        <v>0</v>
      </c>
      <c r="I45" s="88">
        <f t="shared" si="83"/>
        <v>0</v>
      </c>
      <c r="J45" s="88">
        <f t="shared" si="83"/>
        <v>0</v>
      </c>
      <c r="K45" s="88">
        <f t="shared" si="83"/>
        <v>0</v>
      </c>
      <c r="L45" s="88">
        <f t="shared" si="83"/>
        <v>0</v>
      </c>
      <c r="M45" s="88">
        <f t="shared" si="83"/>
        <v>0</v>
      </c>
      <c r="N45" s="88">
        <f t="shared" si="83"/>
        <v>0</v>
      </c>
      <c r="O45" s="88">
        <f t="shared" si="83"/>
        <v>0</v>
      </c>
      <c r="P45" s="129">
        <f t="shared" si="83"/>
        <v>0</v>
      </c>
    </row>
    <row r="46" spans="1:20" x14ac:dyDescent="0.2">
      <c r="A46" s="84"/>
      <c r="B46" s="85" t="s">
        <v>146</v>
      </c>
      <c r="C46" s="86">
        <f>SUM(C4:C45)</f>
        <v>0</v>
      </c>
      <c r="D46" s="87"/>
      <c r="E46" s="88">
        <f>+E45</f>
        <v>0</v>
      </c>
      <c r="F46" s="88">
        <f t="shared" ref="F46:J46" si="84">+E46+F45</f>
        <v>0</v>
      </c>
      <c r="G46" s="88">
        <f t="shared" si="84"/>
        <v>0</v>
      </c>
      <c r="H46" s="88">
        <f t="shared" si="84"/>
        <v>0</v>
      </c>
      <c r="I46" s="88">
        <f t="shared" si="84"/>
        <v>0</v>
      </c>
      <c r="J46" s="88">
        <f t="shared" si="84"/>
        <v>0</v>
      </c>
      <c r="K46" s="88">
        <f t="shared" ref="K46" si="85">+J46+K45</f>
        <v>0</v>
      </c>
      <c r="L46" s="88">
        <f t="shared" ref="L46" si="86">+K46+L45</f>
        <v>0</v>
      </c>
      <c r="M46" s="88">
        <f t="shared" ref="M46" si="87">+L46+M45</f>
        <v>0</v>
      </c>
      <c r="N46" s="88">
        <f t="shared" ref="N46" si="88">+M46+N45</f>
        <v>0</v>
      </c>
      <c r="O46" s="88">
        <f t="shared" ref="O46" si="89">+N46+O45</f>
        <v>0</v>
      </c>
      <c r="P46" s="129">
        <f t="shared" ref="P46" si="90">+O46+P45</f>
        <v>0</v>
      </c>
    </row>
    <row r="47" spans="1:20" ht="12.75" customHeight="1" x14ac:dyDescent="0.2">
      <c r="A47" s="89" t="s">
        <v>15</v>
      </c>
      <c r="B47" s="90"/>
      <c r="C47" s="90"/>
      <c r="D47" s="90"/>
      <c r="E47" s="90"/>
      <c r="F47" s="90"/>
      <c r="G47" s="90"/>
      <c r="H47" s="90"/>
      <c r="I47" s="90"/>
      <c r="J47" s="231" t="str">
        <f>CRONO!I30</f>
        <v>DATA BASE: JULHO/2021 - ONERADO</v>
      </c>
      <c r="K47" s="232"/>
      <c r="L47" s="232"/>
      <c r="M47" s="232"/>
      <c r="N47" s="232"/>
      <c r="O47" s="232"/>
      <c r="P47" s="233"/>
    </row>
    <row r="48" spans="1:20" ht="12.75" customHeight="1" x14ac:dyDescent="0.2">
      <c r="A48" s="213" t="s">
        <v>139</v>
      </c>
      <c r="B48" s="213"/>
      <c r="C48" s="213"/>
      <c r="D48" s="213"/>
      <c r="E48" s="213"/>
      <c r="F48" s="178"/>
      <c r="G48" s="93"/>
      <c r="H48" s="228" t="str">
        <f>PLQ!F2</f>
        <v>PROJETO EXECUTIVO DE ENGENHARIA DO VIADUTO BENJAMIN CONSTANT</v>
      </c>
      <c r="I48" s="229"/>
      <c r="J48" s="229"/>
      <c r="K48" s="229"/>
      <c r="L48" s="229"/>
      <c r="M48" s="229"/>
      <c r="N48" s="229"/>
      <c r="O48" s="229"/>
      <c r="P48" s="230"/>
    </row>
    <row r="49" spans="1:16" ht="12.75" customHeight="1" x14ac:dyDescent="0.2">
      <c r="A49" s="214" t="s">
        <v>140</v>
      </c>
      <c r="B49" s="214"/>
      <c r="C49" s="214"/>
      <c r="D49" s="214"/>
      <c r="E49" s="214"/>
      <c r="F49" s="180"/>
      <c r="G49" s="94"/>
      <c r="H49" s="228"/>
      <c r="I49" s="229"/>
      <c r="J49" s="229"/>
      <c r="K49" s="229"/>
      <c r="L49" s="229"/>
      <c r="M49" s="229"/>
      <c r="N49" s="229"/>
      <c r="O49" s="229"/>
      <c r="P49" s="230"/>
    </row>
    <row r="50" spans="1:16" ht="12.75" customHeight="1" x14ac:dyDescent="0.2">
      <c r="A50" s="214" t="s">
        <v>584</v>
      </c>
      <c r="B50" s="214"/>
      <c r="C50" s="214"/>
      <c r="D50" s="214"/>
      <c r="E50" s="214"/>
      <c r="F50" s="180"/>
      <c r="G50" s="94"/>
      <c r="H50" s="228" t="s">
        <v>147</v>
      </c>
      <c r="I50" s="229"/>
      <c r="J50" s="229"/>
      <c r="K50" s="229"/>
      <c r="L50" s="229"/>
      <c r="M50" s="229"/>
      <c r="N50" s="229"/>
      <c r="O50" s="229"/>
      <c r="P50" s="230"/>
    </row>
    <row r="51" spans="1:16" ht="12.75" customHeight="1" x14ac:dyDescent="0.2">
      <c r="A51" s="211" t="s">
        <v>141</v>
      </c>
      <c r="B51" s="211"/>
      <c r="C51" s="211"/>
      <c r="D51" s="211"/>
      <c r="E51" s="211"/>
      <c r="F51" s="182"/>
      <c r="G51" s="95"/>
      <c r="H51" s="228"/>
      <c r="I51" s="229"/>
      <c r="J51" s="229"/>
      <c r="K51" s="229"/>
      <c r="L51" s="229"/>
      <c r="M51" s="229"/>
      <c r="N51" s="229"/>
      <c r="O51" s="229"/>
      <c r="P51" s="230"/>
    </row>
  </sheetData>
  <mergeCells count="64">
    <mergeCell ref="E2:P2"/>
    <mergeCell ref="A7:A9"/>
    <mergeCell ref="B7:B9"/>
    <mergeCell ref="C7:C9"/>
    <mergeCell ref="D7:D9"/>
    <mergeCell ref="A4:A6"/>
    <mergeCell ref="B4:B6"/>
    <mergeCell ref="C4:C6"/>
    <mergeCell ref="D4:D6"/>
    <mergeCell ref="A2:A3"/>
    <mergeCell ref="B2:B3"/>
    <mergeCell ref="C2:C3"/>
    <mergeCell ref="D2:D3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25:A27"/>
    <mergeCell ref="B25:B27"/>
    <mergeCell ref="C25:C27"/>
    <mergeCell ref="D25:D27"/>
    <mergeCell ref="A34:A36"/>
    <mergeCell ref="B34:B36"/>
    <mergeCell ref="C34:C36"/>
    <mergeCell ref="D34:D36"/>
    <mergeCell ref="A37:A39"/>
    <mergeCell ref="B37:B39"/>
    <mergeCell ref="C37:C39"/>
    <mergeCell ref="D37:D39"/>
    <mergeCell ref="A40:A42"/>
    <mergeCell ref="B40:B42"/>
    <mergeCell ref="C40:C42"/>
    <mergeCell ref="D40:D42"/>
    <mergeCell ref="A50:F50"/>
    <mergeCell ref="H50:P51"/>
    <mergeCell ref="A51:F51"/>
    <mergeCell ref="J47:P47"/>
    <mergeCell ref="A48:F48"/>
    <mergeCell ref="H48:P49"/>
    <mergeCell ref="A49:F49"/>
    <mergeCell ref="A28:A30"/>
    <mergeCell ref="B28:B30"/>
    <mergeCell ref="C28:C30"/>
    <mergeCell ref="D28:D30"/>
    <mergeCell ref="A31:A33"/>
    <mergeCell ref="B31:B33"/>
    <mergeCell ref="C31:C33"/>
    <mergeCell ref="D31:D33"/>
  </mergeCells>
  <printOptions horizontalCentered="1"/>
  <pageMargins left="7.0000000000000007E-2" right="0.05" top="0.78740157480314965" bottom="0.78740157480314965" header="0.31496062992125984" footer="0.31496062992125984"/>
  <pageSetup paperSize="9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R20" sqref="R2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87359E9F770C469915993B4B859E9A" ma:contentTypeVersion="0" ma:contentTypeDescription="Crie um novo documento." ma:contentTypeScope="" ma:versionID="06a1077b3bd8405235d4c89cbe0b2564">
  <xsd:schema xmlns:xsd="http://www.w3.org/2001/XMLSchema" xmlns:p="http://schemas.microsoft.com/office/2006/metadata/properties" targetNamespace="http://schemas.microsoft.com/office/2006/metadata/properties" ma:root="true" ma:fieldsID="834597303d62dd03ddcd59f56325a21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 ma:readOnly="true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D943D2-42A3-447C-99B9-4520CB2886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3FCF95-B1E1-433A-B6A3-E43A871E14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76D16278-7D4B-44B6-A58A-083971C40C93}">
  <ds:schemaRefs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RESUMO </vt:lpstr>
      <vt:lpstr>Grafico</vt:lpstr>
      <vt:lpstr>PLQ</vt:lpstr>
      <vt:lpstr>RESUMO</vt:lpstr>
      <vt:lpstr>CRONO</vt:lpstr>
      <vt:lpstr>BDI</vt:lpstr>
      <vt:lpstr>CRONO FINANCEIRO</vt:lpstr>
      <vt:lpstr>GICFER</vt:lpstr>
      <vt:lpstr>BDI!Area_de_impressao</vt:lpstr>
      <vt:lpstr>CRONO!Area_de_impressao</vt:lpstr>
      <vt:lpstr>'CRONO FINANCEIRO'!Area_de_impressao</vt:lpstr>
      <vt:lpstr>PLQ!Area_de_impressao</vt:lpstr>
      <vt:lpstr>RESUMO!Area_de_impressao</vt:lpstr>
      <vt:lpstr>'RESUMO '!Print_Area</vt:lpstr>
      <vt:lpstr>PLQ!Titulos_de_impressao</vt:lpstr>
    </vt:vector>
  </TitlesOfParts>
  <Manager>Ivan Marques da Silva</Manager>
  <Company>PROGEN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</dc:title>
  <dc:subject>CONTROLE DE OS</dc:subject>
  <dc:creator>KLEBER</dc:creator>
  <cp:keywords>KNS</cp:keywords>
  <dc:description>NÃO ALTERAR</dc:description>
  <cp:lastModifiedBy>Bruna</cp:lastModifiedBy>
  <cp:lastPrinted>2022-05-27T12:18:05Z</cp:lastPrinted>
  <dcterms:created xsi:type="dcterms:W3CDTF">2000-02-23T16:59:26Z</dcterms:created>
  <dcterms:modified xsi:type="dcterms:W3CDTF">2022-06-20T20:19:55Z</dcterms:modified>
  <cp:category>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>PROJETO CONCEITUAL</vt:lpwstr>
  </property>
  <property fmtid="{D5CDD505-2E9C-101B-9397-08002B2CF9AE}" pid="3" name="Folder_Code">
    <vt:lpwstr>P01252-3200-PQ-0000-0001</vt:lpwstr>
  </property>
  <property fmtid="{D5CDD505-2E9C-101B-9397-08002B2CF9AE}" pid="4" name="Folder_Name">
    <vt:lpwstr>PROJ PATIO E VIA DE APARECIDA</vt:lpwstr>
  </property>
  <property fmtid="{D5CDD505-2E9C-101B-9397-08002B2CF9AE}" pid="5" name="Folder_Description">
    <vt:lpwstr>ENGENHARIA ECONÔMICA</vt:lpwstr>
  </property>
  <property fmtid="{D5CDD505-2E9C-101B-9397-08002B2CF9AE}" pid="6" name="/Folder_Name/">
    <vt:lpwstr>PROJ PATIO E VIA DE APARECIDA</vt:lpwstr>
  </property>
  <property fmtid="{D5CDD505-2E9C-101B-9397-08002B2CF9AE}" pid="7" name="/Folder_Description/">
    <vt:lpwstr>ENGENHARIA ECONÔMICA</vt:lpwstr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>AREA_DESC</vt:lpwstr>
  </property>
  <property fmtid="{D5CDD505-2E9C-101B-9397-08002B2CF9AE}" pid="11" name="Folder_ManagerDesc">
    <vt:lpwstr>PROJETO CONCEITUAL - PÁTIO DE APARECIDA PLANILHA DE QUANTIDADES E ORÇAMENTO KM 331+100 A KM 332+920</vt:lpwstr>
  </property>
  <property fmtid="{D5CDD505-2E9C-101B-9397-08002B2CF9AE}" pid="12" name="Folder_Storage">
    <vt:lpwstr>0000</vt:lpwstr>
  </property>
  <property fmtid="{D5CDD505-2E9C-101B-9397-08002B2CF9AE}" pid="13" name="Folder_StorageDesc">
    <vt:lpwstr/>
  </property>
  <property fmtid="{D5CDD505-2E9C-101B-9397-08002B2CF9AE}" pid="14" name="Folder_Creator">
    <vt:lpwstr>PLQ-INF-0135_300_480_03_001-2018</vt:lpwstr>
  </property>
  <property fmtid="{D5CDD505-2E9C-101B-9397-08002B2CF9AE}" pid="15" name="Folder_CreatorDesc">
    <vt:lpwstr/>
  </property>
  <property fmtid="{D5CDD505-2E9C-101B-9397-08002B2CF9AE}" pid="16" name="Folder_CreateDate">
    <vt:lpwstr>02</vt:lpwstr>
  </property>
  <property fmtid="{D5CDD505-2E9C-101B-9397-08002B2CF9AE}" pid="17" name="Folder_Updater">
    <vt:lpwstr>PLANILHA DE QUANTIDADES E ORÇAMENTO</vt:lpwstr>
  </property>
  <property fmtid="{D5CDD505-2E9C-101B-9397-08002B2CF9AE}" pid="18" name="Folder_UpdaterDesc">
    <vt:lpwstr>KM 331+100 A KM 332+920</vt:lpwstr>
  </property>
  <property fmtid="{D5CDD505-2E9C-101B-9397-08002B2CF9AE}" pid="19" name="Folder_UpdateDate">
    <vt:lpwstr>PROJETO CONCEITUAL - PÁTIO DE APARECIDA</vt:lpwstr>
  </property>
  <property fmtid="{D5CDD505-2E9C-101B-9397-08002B2CF9AE}" pid="20" name="Document_Number">
    <vt:lpwstr/>
  </property>
  <property fmtid="{D5CDD505-2E9C-101B-9397-08002B2CF9AE}" pid="21" name="Document_Name">
    <vt:lpwstr>SUBAREA_DESC</vt:lpwstr>
  </property>
  <property fmtid="{D5CDD505-2E9C-101B-9397-08002B2CF9AE}" pid="22" name="Document_FileName">
    <vt:lpwstr>P01252-3200-PQ-0000-0001.xls</vt:lpwstr>
  </property>
  <property fmtid="{D5CDD505-2E9C-101B-9397-08002B2CF9AE}" pid="23" name="Document_Version">
    <vt:lpwstr>02</vt:lpwstr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